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Calcolo Rata Mutuo" sheetId="1" r:id="rId1"/>
    <sheet name="Ammortamento Francese" sheetId="2" r:id="rId2"/>
    <sheet name="Ammortamento Italiano" sheetId="3" r:id="rId3"/>
    <sheet name="Mutuo Tasso Variabile" sheetId="4" r:id="rId4"/>
    <sheet name="Estinzione Anticipata" sheetId="5" r:id="rId5"/>
    <sheet name="Comparazione Mutui" sheetId="6" r:id="rId6"/>
    <sheet name="LTV e Capacità" sheetId="7" r:id="rId7"/>
    <sheet name="Interessi Totali" sheetId="8" r:id="rId8"/>
    <sheet name="Pagamenti Extra" sheetId="9" r:id="rId9"/>
    <sheet name="Rate Crescenti" sheetId="10" r:id="rId10"/>
    <sheet name="Dashboard Mutuo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<sst xmlns="http://schemas.openxmlformats.org/spreadsheetml/2006/main" count="55" uniqueCount="35">
  <si>
    <t>Importo Mutuo</t>
  </si>
  <si>
    <t>Tasso di Interesse (%)</t>
  </si>
  <si>
    <t>Durata (anni)</t>
  </si>
  <si>
    <t>Rata Mensile</t>
  </si>
  <si>
    <t>Anno</t>
  </si>
  <si>
    <t>Rata</t>
  </si>
  <si>
    <t>Interesse</t>
  </si>
  <si>
    <t>Quota Capitale</t>
  </si>
  <si>
    <t>Capitale Residuo</t>
  </si>
  <si>
    <t>Rata Totale</t>
  </si>
  <si>
    <t>Tasso Iniziale (%)</t>
  </si>
  <si>
    <t>Rata Iniziale</t>
  </si>
  <si>
    <t>Penale (%)</t>
  </si>
  <si>
    <t>Importo Estinzione</t>
  </si>
  <si>
    <t>Risparmio Interessi</t>
  </si>
  <si>
    <t>Banca</t>
  </si>
  <si>
    <t>Tasso (%)</t>
  </si>
  <si>
    <t>Interessi Totali</t>
  </si>
  <si>
    <t>Banca A</t>
  </si>
  <si>
    <t>Banca B</t>
  </si>
  <si>
    <t>Banca C</t>
  </si>
  <si>
    <t>Valore Immobile</t>
  </si>
  <si>
    <t>Capitale Disponibile</t>
  </si>
  <si>
    <t>LTV (%)</t>
  </si>
  <si>
    <t>Capacità Finanziamento</t>
  </si>
  <si>
    <t>Pagamento Extra</t>
  </si>
  <si>
    <t>Nuova Durata</t>
  </si>
  <si>
    <t>Incremento Ann. (%)</t>
  </si>
  <si>
    <t>Rata Crescente</t>
  </si>
  <si>
    <t>Indicatore</t>
  </si>
  <si>
    <t>Valore</t>
  </si>
  <si>
    <t>Note</t>
  </si>
  <si>
    <t>Basato su mutuo fisso 5%</t>
  </si>
  <si>
    <t>Calcolo su 20 anni</t>
  </si>
  <si>
    <t>LTV 80%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</si>
</sst>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&quot;€&quot;#,##0.00"/>
  </numFmts>
  <fonts count="22">
    <font>
      <sz val="11"/>
      <color theme="1"/>
      <name val="Calibri"/>
      <charset val="134"/>
      <scheme val="minor"/>
    </font>
    <font>
      <b/>
      <sz val="11"/>
      <color rgb="FFFFFFFF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4F81BD"/>
        <bgColor rgb="FF4F81BD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3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5" borderId="4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4">
    <xf numFmtId="0" fontId="0" fillId="0" borderId="0" xfId="0"/>
    <xf numFmtId="0" fontId="1" fillId="2" borderId="0" xfId="0" applyFont="1" applyFill="1" applyAlignment="1">
      <alignment horizontal="center"/>
    </xf>
    <xf numFmtId="178" fontId="0" fillId="0" borderId="0" xfId="0" applyNumberFormat="1"/>
    <xf numFmtId="0" fontId="0" fillId="0" borderId="0" xfId="0" applyAlignment="1">
      <alignment horizont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0"/>
  <sheetViews>
    <sheetView tabSelected="1" workbookViewId="0">
      <selection activeCell="G10" sqref="G10"/>
    </sheetView>
  </sheetViews>
  <sheetFormatPr defaultColWidth="9" defaultRowHeight="15" outlineLevelCol="3"/>
  <cols>
    <col min="1" max="4" width="2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>
        <v>100000</v>
      </c>
      <c r="B2">
        <v>5</v>
      </c>
      <c r="C2">
        <v>20</v>
      </c>
      <c r="D2" s="2">
        <f>PMT(B2/1200,C2*12,-A2)</f>
        <v>659.955739216659</v>
      </c>
    </row>
    <row r="3" spans="4:4">
      <c r="D3" s="2"/>
    </row>
    <row r="4" spans="4:4">
      <c r="D4" s="2"/>
    </row>
    <row r="5" spans="4:4">
      <c r="D5" s="2"/>
    </row>
    <row r="6" spans="4:4">
      <c r="D6" s="2"/>
    </row>
    <row r="7" spans="4:4">
      <c r="D7" s="2"/>
    </row>
    <row r="8" spans="4:4">
      <c r="D8" s="2"/>
    </row>
    <row r="9" spans="4:4">
      <c r="D9" s="2"/>
    </row>
    <row r="10" spans="4:4">
      <c r="D10" s="2"/>
    </row>
    <row r="11" spans="4:4">
      <c r="D11" s="2"/>
    </row>
    <row r="12" spans="4:4">
      <c r="D12" s="2"/>
    </row>
    <row r="13" spans="4:4">
      <c r="D13" s="2"/>
    </row>
    <row r="14" spans="4:4">
      <c r="D14" s="2"/>
    </row>
    <row r="15" spans="4:4">
      <c r="D15" s="2"/>
    </row>
    <row r="16" spans="4:4">
      <c r="D16" s="2"/>
    </row>
    <row r="17" spans="4:4">
      <c r="D17" s="2"/>
    </row>
    <row r="18" spans="4:4">
      <c r="D18" s="2"/>
    </row>
    <row r="19" spans="4:4">
      <c r="D19" s="2"/>
    </row>
    <row r="20" spans="4:4">
      <c r="D20" s="2"/>
    </row>
    <row r="21" spans="4:4">
      <c r="D21" s="2"/>
    </row>
    <row r="22" spans="4:4">
      <c r="D22" s="2"/>
    </row>
    <row r="23" spans="4:4">
      <c r="D23" s="2"/>
    </row>
    <row r="24" spans="4:4">
      <c r="D24" s="2"/>
    </row>
    <row r="25" spans="4:4">
      <c r="D25" s="2"/>
    </row>
    <row r="26" spans="4:4">
      <c r="D26" s="2"/>
    </row>
    <row r="27" spans="4:4">
      <c r="D27" s="2"/>
    </row>
    <row r="28" spans="4:4">
      <c r="D28" s="2"/>
    </row>
    <row r="29" spans="4:4">
      <c r="D29" s="2"/>
    </row>
    <row r="30" spans="4:4">
      <c r="D30" s="2"/>
    </row>
    <row r="31" spans="4:4">
      <c r="D31" s="2"/>
    </row>
    <row r="32" spans="4:4">
      <c r="D32" s="2"/>
    </row>
    <row r="33" spans="4:4">
      <c r="D33" s="2"/>
    </row>
    <row r="34" spans="4:4">
      <c r="D34" s="2"/>
    </row>
    <row r="35" spans="4:4">
      <c r="D35" s="2"/>
    </row>
    <row r="36" spans="4:4">
      <c r="D36" s="2"/>
    </row>
    <row r="37" spans="4:4">
      <c r="D37" s="2"/>
    </row>
    <row r="38" spans="4:4">
      <c r="D38" s="2"/>
    </row>
    <row r="39" spans="4:4">
      <c r="D39" s="2"/>
    </row>
    <row r="40" spans="4:4">
      <c r="D40" s="2"/>
    </row>
    <row r="41" spans="4:4">
      <c r="D41" s="2"/>
    </row>
    <row r="42" spans="4:4">
      <c r="D42" s="2"/>
    </row>
    <row r="43" spans="4:4">
      <c r="D43" s="2"/>
    </row>
    <row r="44" spans="4:4">
      <c r="D44" s="2"/>
    </row>
    <row r="45" spans="4:4">
      <c r="D45" s="2"/>
    </row>
    <row r="46" spans="4:4">
      <c r="D46" s="2"/>
    </row>
    <row r="47" spans="4:4">
      <c r="D47" s="2"/>
    </row>
    <row r="48" spans="4:4">
      <c r="D48" s="2"/>
    </row>
    <row r="49" spans="4:4">
      <c r="D49" s="2"/>
    </row>
    <row r="50" spans="4:4">
      <c r="D50" s="2"/>
    </row>
    <row r="51" spans="4:4">
      <c r="D51" s="2"/>
    </row>
    <row r="52" spans="4:4">
      <c r="D52" s="2"/>
    </row>
    <row r="53" spans="4:4">
      <c r="D53" s="2"/>
    </row>
    <row r="54" spans="4:4">
      <c r="D54" s="2"/>
    </row>
    <row r="55" spans="4:4">
      <c r="D55" s="2"/>
    </row>
    <row r="56" spans="4:4">
      <c r="D56" s="2"/>
    </row>
    <row r="57" spans="4:4">
      <c r="D57" s="2"/>
    </row>
    <row r="58" spans="4:4">
      <c r="D58" s="2"/>
    </row>
    <row r="59" spans="4:4">
      <c r="D59" s="2"/>
    </row>
    <row r="60" spans="4:4">
      <c r="D60" s="2"/>
    </row>
    <row r="61" spans="4:4">
      <c r="D61" s="2"/>
    </row>
    <row r="62" spans="4:4">
      <c r="D62" s="2"/>
    </row>
    <row r="63" spans="4:4">
      <c r="D63" s="2"/>
    </row>
    <row r="64" spans="4:4">
      <c r="D64" s="2"/>
    </row>
    <row r="65" spans="4:4">
      <c r="D65" s="2"/>
    </row>
    <row r="66" spans="4:4">
      <c r="D66" s="2"/>
    </row>
    <row r="67" spans="4:4">
      <c r="D67" s="2"/>
    </row>
    <row r="68" spans="4:4">
      <c r="D68" s="2"/>
    </row>
    <row r="69" spans="4:4">
      <c r="D69" s="2"/>
    </row>
    <row r="70" spans="4:4">
      <c r="D70" s="2"/>
    </row>
    <row r="71" spans="4:4">
      <c r="D71" s="2"/>
    </row>
    <row r="72" spans="4:4">
      <c r="D72" s="2"/>
    </row>
    <row r="73" spans="4:4">
      <c r="D73" s="2"/>
    </row>
    <row r="74" spans="4:4">
      <c r="D74" s="2"/>
    </row>
    <row r="75" spans="4:4">
      <c r="D75" s="2"/>
    </row>
    <row r="76" spans="4:4">
      <c r="D76" s="2"/>
    </row>
    <row r="77" spans="4:4">
      <c r="D77" s="2"/>
    </row>
    <row r="78" spans="4:4">
      <c r="D78" s="2"/>
    </row>
    <row r="79" spans="4:4">
      <c r="D79" s="2"/>
    </row>
    <row r="80" spans="4:4">
      <c r="D80" s="2"/>
    </row>
    <row r="81" spans="4:4">
      <c r="D81" s="2"/>
    </row>
    <row r="82" spans="4:4">
      <c r="D82" s="2"/>
    </row>
    <row r="83" spans="4:4">
      <c r="D83" s="2"/>
    </row>
    <row r="84" spans="4:4">
      <c r="D84" s="2"/>
    </row>
    <row r="85" spans="4:4">
      <c r="D85" s="2"/>
    </row>
    <row r="86" spans="4:4">
      <c r="D86" s="2"/>
    </row>
    <row r="87" spans="4:4">
      <c r="D87" s="2"/>
    </row>
    <row r="88" spans="4:4">
      <c r="D88" s="2"/>
    </row>
    <row r="89" spans="4:4">
      <c r="D89" s="2"/>
    </row>
    <row r="90" spans="4:4">
      <c r="D90" s="2"/>
    </row>
    <row r="91" spans="4:4">
      <c r="D91" s="2"/>
    </row>
    <row r="92" spans="4:4">
      <c r="D92" s="2"/>
    </row>
    <row r="93" spans="4:4">
      <c r="D93" s="2"/>
    </row>
    <row r="94" spans="4:4">
      <c r="D94" s="2"/>
    </row>
    <row r="95" spans="4:4">
      <c r="D95" s="2"/>
    </row>
    <row r="96" spans="4:4">
      <c r="D96" s="2"/>
    </row>
    <row r="97" spans="4:4">
      <c r="D97" s="2"/>
    </row>
    <row r="98" spans="4:4">
      <c r="D98" s="2"/>
    </row>
    <row r="99" spans="4:4">
      <c r="D99" s="2"/>
    </row>
    <row r="100" spans="4:4">
      <c r="D100" s="2"/>
    </row>
  </sheetData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0"/>
  <sheetViews>
    <sheetView workbookViewId="0">
      <selection activeCell="A1" sqref="A1"/>
    </sheetView>
  </sheetViews>
  <sheetFormatPr defaultColWidth="9" defaultRowHeight="15" outlineLevelCol="3"/>
  <cols>
    <col min="1" max="4" width="25" customWidth="1"/>
  </cols>
  <sheetData>
    <row r="1" spans="1:4">
      <c r="A1" s="1" t="s">
        <v>4</v>
      </c>
      <c r="B1" s="1" t="s">
        <v>11</v>
      </c>
      <c r="C1" s="1" t="s">
        <v>27</v>
      </c>
      <c r="D1" s="1" t="s">
        <v>28</v>
      </c>
    </row>
    <row r="2" spans="1:4">
      <c r="A2">
        <v>1</v>
      </c>
      <c r="B2">
        <v>500</v>
      </c>
      <c r="C2">
        <v>2</v>
      </c>
      <c r="D2" s="2">
        <f>B2*(1+C2/100)^1</f>
        <v>510</v>
      </c>
    </row>
    <row r="3" spans="1:4">
      <c r="A3">
        <v>2</v>
      </c>
      <c r="B3">
        <v>500</v>
      </c>
      <c r="C3">
        <v>2</v>
      </c>
      <c r="D3" s="2">
        <f>B3*(1+C3/100)^2</f>
        <v>520.2</v>
      </c>
    </row>
    <row r="4" spans="1:4">
      <c r="A4">
        <v>3</v>
      </c>
      <c r="B4">
        <v>500</v>
      </c>
      <c r="C4">
        <v>2</v>
      </c>
      <c r="D4" s="2">
        <f>B4*(1+C4/100)^3</f>
        <v>530.604</v>
      </c>
    </row>
    <row r="5" spans="1:4">
      <c r="A5">
        <v>4</v>
      </c>
      <c r="B5">
        <v>500</v>
      </c>
      <c r="C5">
        <v>2</v>
      </c>
      <c r="D5" s="2">
        <f>B5*(1+C5/100)^4</f>
        <v>541.21608</v>
      </c>
    </row>
    <row r="6" spans="1:4">
      <c r="A6">
        <v>5</v>
      </c>
      <c r="B6">
        <v>500</v>
      </c>
      <c r="C6">
        <v>2</v>
      </c>
      <c r="D6" s="2">
        <f>B6*(1+C6/100)^5</f>
        <v>552.0404016</v>
      </c>
    </row>
    <row r="7" spans="1:4">
      <c r="A7">
        <v>6</v>
      </c>
      <c r="B7">
        <v>500</v>
      </c>
      <c r="C7">
        <v>2</v>
      </c>
      <c r="D7" s="2">
        <f>B7*(1+C7/100)^6</f>
        <v>563.081209632</v>
      </c>
    </row>
    <row r="8" spans="1:4">
      <c r="A8">
        <v>7</v>
      </c>
      <c r="B8">
        <v>500</v>
      </c>
      <c r="C8">
        <v>2</v>
      </c>
      <c r="D8" s="2">
        <f>B8*(1+C8/100)^7</f>
        <v>574.34283382464</v>
      </c>
    </row>
    <row r="9" spans="1:4">
      <c r="A9">
        <v>8</v>
      </c>
      <c r="B9">
        <v>500</v>
      </c>
      <c r="C9">
        <v>2</v>
      </c>
      <c r="D9" s="2">
        <f>B9*(1+C9/100)^8</f>
        <v>585.829690501133</v>
      </c>
    </row>
    <row r="10" spans="1:4">
      <c r="A10">
        <v>9</v>
      </c>
      <c r="B10">
        <v>500</v>
      </c>
      <c r="C10">
        <v>2</v>
      </c>
      <c r="D10" s="2">
        <f>B10*(1+C10/100)^9</f>
        <v>597.546284311156</v>
      </c>
    </row>
    <row r="11" spans="1:4">
      <c r="A11">
        <v>10</v>
      </c>
      <c r="B11">
        <v>500</v>
      </c>
      <c r="C11">
        <v>2</v>
      </c>
      <c r="D11" s="2">
        <f>B11*(1+C11/100)^10</f>
        <v>609.497209997379</v>
      </c>
    </row>
    <row r="12" spans="1:4">
      <c r="A12">
        <v>11</v>
      </c>
      <c r="B12">
        <v>500</v>
      </c>
      <c r="C12">
        <v>2</v>
      </c>
      <c r="D12" s="2">
        <f>B12*(1+C12/100)^11</f>
        <v>621.687154197326</v>
      </c>
    </row>
    <row r="13" spans="1:4">
      <c r="A13">
        <v>12</v>
      </c>
      <c r="B13">
        <v>500</v>
      </c>
      <c r="C13">
        <v>2</v>
      </c>
      <c r="D13" s="2">
        <f>B13*(1+C13/100)^12</f>
        <v>634.120897281273</v>
      </c>
    </row>
    <row r="14" spans="1:4">
      <c r="A14">
        <v>13</v>
      </c>
      <c r="B14">
        <v>500</v>
      </c>
      <c r="C14">
        <v>2</v>
      </c>
      <c r="D14" s="2">
        <f>B14*(1+C14/100)^13</f>
        <v>646.803315226898</v>
      </c>
    </row>
    <row r="15" spans="1:4">
      <c r="A15">
        <v>14</v>
      </c>
      <c r="B15">
        <v>500</v>
      </c>
      <c r="C15">
        <v>2</v>
      </c>
      <c r="D15" s="2">
        <f>B15*(1+C15/100)^14</f>
        <v>659.739381531436</v>
      </c>
    </row>
    <row r="16" spans="1:4">
      <c r="A16">
        <v>15</v>
      </c>
      <c r="B16">
        <v>500</v>
      </c>
      <c r="C16">
        <v>2</v>
      </c>
      <c r="D16" s="2">
        <f>B16*(1+C16/100)^15</f>
        <v>672.934169162065</v>
      </c>
    </row>
    <row r="17" spans="1:4">
      <c r="A17">
        <v>16</v>
      </c>
      <c r="B17">
        <v>500</v>
      </c>
      <c r="C17">
        <v>2</v>
      </c>
      <c r="D17" s="2">
        <f>B17*(1+C17/100)^16</f>
        <v>686.392852545306</v>
      </c>
    </row>
    <row r="18" spans="1:4">
      <c r="A18">
        <v>17</v>
      </c>
      <c r="B18">
        <v>500</v>
      </c>
      <c r="C18">
        <v>2</v>
      </c>
      <c r="D18" s="2">
        <f>B18*(1+C18/100)^17</f>
        <v>700.120709596212</v>
      </c>
    </row>
    <row r="19" spans="1:4">
      <c r="A19">
        <v>18</v>
      </c>
      <c r="B19">
        <v>500</v>
      </c>
      <c r="C19">
        <v>2</v>
      </c>
      <c r="D19" s="2">
        <f>B19*(1+C19/100)^18</f>
        <v>714.123123788137</v>
      </c>
    </row>
    <row r="20" spans="1:4">
      <c r="A20">
        <v>19</v>
      </c>
      <c r="B20">
        <v>500</v>
      </c>
      <c r="C20">
        <v>2</v>
      </c>
      <c r="D20" s="2">
        <f>B20*(1+C20/100)^19</f>
        <v>728.405586263899</v>
      </c>
    </row>
    <row r="21" spans="1:4">
      <c r="A21">
        <v>20</v>
      </c>
      <c r="B21">
        <v>500</v>
      </c>
      <c r="C21">
        <v>2</v>
      </c>
      <c r="D21" s="2">
        <f>B21*(1+C21/100)^20</f>
        <v>742.973697989177</v>
      </c>
    </row>
    <row r="22" spans="4:4">
      <c r="D22" s="2"/>
    </row>
    <row r="23" spans="4:4">
      <c r="D23" s="2"/>
    </row>
    <row r="24" spans="4:4">
      <c r="D24" s="2"/>
    </row>
    <row r="25" spans="4:4">
      <c r="D25" s="2"/>
    </row>
    <row r="26" spans="4:4">
      <c r="D26" s="2"/>
    </row>
    <row r="27" spans="4:4">
      <c r="D27" s="2"/>
    </row>
    <row r="28" spans="4:4">
      <c r="D28" s="2"/>
    </row>
    <row r="29" spans="4:4">
      <c r="D29" s="2"/>
    </row>
    <row r="30" spans="4:4">
      <c r="D30" s="2"/>
    </row>
    <row r="31" spans="4:4">
      <c r="D31" s="2"/>
    </row>
    <row r="32" spans="4:4">
      <c r="D32" s="2"/>
    </row>
    <row r="33" spans="4:4">
      <c r="D33" s="2"/>
    </row>
    <row r="34" spans="4:4">
      <c r="D34" s="2"/>
    </row>
    <row r="35" spans="4:4">
      <c r="D35" s="2"/>
    </row>
    <row r="36" spans="4:4">
      <c r="D36" s="2"/>
    </row>
    <row r="37" spans="4:4">
      <c r="D37" s="2"/>
    </row>
    <row r="38" spans="4:4">
      <c r="D38" s="2"/>
    </row>
    <row r="39" spans="4:4">
      <c r="D39" s="2"/>
    </row>
    <row r="40" spans="4:4">
      <c r="D40" s="2"/>
    </row>
    <row r="41" spans="4:4">
      <c r="D41" s="2"/>
    </row>
    <row r="42" spans="4:4">
      <c r="D42" s="2"/>
    </row>
    <row r="43" spans="4:4">
      <c r="D43" s="2"/>
    </row>
    <row r="44" spans="4:4">
      <c r="D44" s="2"/>
    </row>
    <row r="45" spans="4:4">
      <c r="D45" s="2"/>
    </row>
    <row r="46" spans="4:4">
      <c r="D46" s="2"/>
    </row>
    <row r="47" spans="4:4">
      <c r="D47" s="2"/>
    </row>
    <row r="48" spans="4:4">
      <c r="D48" s="2"/>
    </row>
    <row r="49" spans="4:4">
      <c r="D49" s="2"/>
    </row>
    <row r="50" spans="4:4">
      <c r="D50" s="2"/>
    </row>
    <row r="51" spans="4:4">
      <c r="D51" s="2"/>
    </row>
    <row r="52" spans="4:4">
      <c r="D52" s="2"/>
    </row>
    <row r="53" spans="4:4">
      <c r="D53" s="2"/>
    </row>
    <row r="54" spans="4:4">
      <c r="D54" s="2"/>
    </row>
    <row r="55" spans="4:4">
      <c r="D55" s="2"/>
    </row>
    <row r="56" spans="4:4">
      <c r="D56" s="2"/>
    </row>
    <row r="57" spans="4:4">
      <c r="D57" s="2"/>
    </row>
    <row r="58" spans="4:4">
      <c r="D58" s="2"/>
    </row>
    <row r="59" spans="4:4">
      <c r="D59" s="2"/>
    </row>
    <row r="60" spans="4:4">
      <c r="D60" s="2"/>
    </row>
    <row r="61" spans="4:4">
      <c r="D61" s="2"/>
    </row>
    <row r="62" spans="4:4">
      <c r="D62" s="2"/>
    </row>
    <row r="63" spans="4:4">
      <c r="D63" s="2"/>
    </row>
    <row r="64" spans="4:4">
      <c r="D64" s="2"/>
    </row>
    <row r="65" spans="4:4">
      <c r="D65" s="2"/>
    </row>
    <row r="66" spans="4:4">
      <c r="D66" s="2"/>
    </row>
    <row r="67" spans="4:4">
      <c r="D67" s="2"/>
    </row>
    <row r="68" spans="4:4">
      <c r="D68" s="2"/>
    </row>
    <row r="69" spans="4:4">
      <c r="D69" s="2"/>
    </row>
    <row r="70" spans="4:4">
      <c r="D70" s="2"/>
    </row>
    <row r="71" spans="4:4">
      <c r="D71" s="2"/>
    </row>
    <row r="72" spans="4:4">
      <c r="D72" s="2"/>
    </row>
    <row r="73" spans="4:4">
      <c r="D73" s="2"/>
    </row>
    <row r="74" spans="4:4">
      <c r="D74" s="2"/>
    </row>
    <row r="75" spans="4:4">
      <c r="D75" s="2"/>
    </row>
    <row r="76" spans="4:4">
      <c r="D76" s="2"/>
    </row>
    <row r="77" spans="4:4">
      <c r="D77" s="2"/>
    </row>
    <row r="78" spans="4:4">
      <c r="D78" s="2"/>
    </row>
    <row r="79" spans="4:4">
      <c r="D79" s="2"/>
    </row>
    <row r="80" spans="4:4">
      <c r="D80" s="2"/>
    </row>
    <row r="81" spans="4:4">
      <c r="D81" s="2"/>
    </row>
    <row r="82" spans="4:4">
      <c r="D82" s="2"/>
    </row>
    <row r="83" spans="4:4">
      <c r="D83" s="2"/>
    </row>
    <row r="84" spans="4:4">
      <c r="D84" s="2"/>
    </row>
    <row r="85" spans="4:4">
      <c r="D85" s="2"/>
    </row>
    <row r="86" spans="4:4">
      <c r="D86" s="2"/>
    </row>
    <row r="87" spans="4:4">
      <c r="D87" s="2"/>
    </row>
    <row r="88" spans="4:4">
      <c r="D88" s="2"/>
    </row>
    <row r="89" spans="4:4">
      <c r="D89" s="2"/>
    </row>
    <row r="90" spans="4:4">
      <c r="D90" s="2"/>
    </row>
    <row r="91" spans="4:4">
      <c r="D91" s="2"/>
    </row>
    <row r="92" spans="4:4">
      <c r="D92" s="2"/>
    </row>
    <row r="93" spans="4:4">
      <c r="D93" s="2"/>
    </row>
    <row r="94" spans="4:4">
      <c r="D94" s="2"/>
    </row>
    <row r="95" spans="4:4">
      <c r="D95" s="2"/>
    </row>
    <row r="96" spans="4:4">
      <c r="D96" s="2"/>
    </row>
    <row r="97" spans="4:4">
      <c r="D97" s="2"/>
    </row>
    <row r="98" spans="4:4">
      <c r="D98" s="2"/>
    </row>
    <row r="99" spans="4:4">
      <c r="D99" s="2"/>
    </row>
    <row r="100" spans="4:4">
      <c r="D100" s="2"/>
    </row>
  </sheetData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"/>
  <sheetViews>
    <sheetView workbookViewId="0">
      <selection activeCell="A1" sqref="A1"/>
    </sheetView>
  </sheetViews>
  <sheetFormatPr defaultColWidth="9" defaultRowHeight="15" outlineLevelRow="3" outlineLevelCol="2"/>
  <cols>
    <col min="1" max="3" width="25" customWidth="1"/>
  </cols>
  <sheetData>
    <row r="1" spans="1:3">
      <c r="A1" s="1" t="s">
        <v>29</v>
      </c>
      <c r="B1" s="1" t="s">
        <v>30</v>
      </c>
      <c r="C1" s="1" t="s">
        <v>31</v>
      </c>
    </row>
    <row r="2" spans="1:3">
      <c r="A2" t="s">
        <v>3</v>
      </c>
      <c r="B2" s="2">
        <f>PMT(5/1200,20*12,-100000)</f>
        <v>659.955739216659</v>
      </c>
      <c r="C2" t="s">
        <v>32</v>
      </c>
    </row>
    <row r="3" spans="1:3">
      <c r="A3" t="s">
        <v>17</v>
      </c>
      <c r="B3" s="2">
        <f>PMT(5/1200,20*12,-100000)*240-100000</f>
        <v>58389.3774119981</v>
      </c>
      <c r="C3" t="s">
        <v>33</v>
      </c>
    </row>
    <row r="4" spans="1:3">
      <c r="A4" t="s">
        <v>24</v>
      </c>
      <c r="B4" s="2">
        <f>150000-30000</f>
        <v>120000</v>
      </c>
      <c r="C4" t="s">
        <v>34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0"/>
  <sheetViews>
    <sheetView workbookViewId="0">
      <selection activeCell="A1" sqref="A1"/>
    </sheetView>
  </sheetViews>
  <sheetFormatPr defaultColWidth="9" defaultRowHeight="15" outlineLevelCol="4"/>
  <cols>
    <col min="1" max="5" width="25" customWidth="1"/>
  </cols>
  <sheetData>
    <row r="1" spans="1:5">
      <c r="A1" s="1" t="s">
        <v>4</v>
      </c>
      <c r="B1" s="1" t="s">
        <v>5</v>
      </c>
      <c r="C1" s="1" t="s">
        <v>6</v>
      </c>
      <c r="D1" s="1" t="s">
        <v>7</v>
      </c>
      <c r="E1" s="1" t="s">
        <v>8</v>
      </c>
    </row>
    <row r="2" spans="1:5">
      <c r="A2">
        <v>1</v>
      </c>
      <c r="B2" s="2">
        <f t="shared" ref="B2:B21" si="0">PMT(5/1200,20*12,-100000)</f>
        <v>659.955739216659</v>
      </c>
      <c r="C2" s="2">
        <f ca="1" t="shared" ref="C2:C21" si="1">D2*5/100</f>
        <v>0</v>
      </c>
      <c r="D2" s="2">
        <f ca="1" t="shared" ref="D2:D21" si="2">B2-C2</f>
        <v>0</v>
      </c>
      <c r="E2" s="2">
        <f ca="1" t="shared" ref="E2:E21" si="3">IF(E1+1="",100000,E1+1)-D2</f>
        <v>0</v>
      </c>
    </row>
    <row r="3" spans="1:5">
      <c r="A3">
        <v>2</v>
      </c>
      <c r="B3" s="2">
        <f t="shared" si="0"/>
        <v>659.955739216659</v>
      </c>
      <c r="C3" s="2">
        <f ca="1" t="shared" si="1"/>
        <v>0</v>
      </c>
      <c r="D3" s="2">
        <f ca="1" t="shared" si="2"/>
        <v>0</v>
      </c>
      <c r="E3" s="2">
        <f ca="1" t="shared" si="3"/>
        <v>0</v>
      </c>
    </row>
    <row r="4" spans="1:5">
      <c r="A4">
        <v>3</v>
      </c>
      <c r="B4" s="2">
        <f t="shared" si="0"/>
        <v>659.955739216659</v>
      </c>
      <c r="C4" s="2">
        <f ca="1" t="shared" si="1"/>
        <v>0</v>
      </c>
      <c r="D4" s="2">
        <f ca="1" t="shared" si="2"/>
        <v>0</v>
      </c>
      <c r="E4" s="2">
        <f ca="1" t="shared" si="3"/>
        <v>0</v>
      </c>
    </row>
    <row r="5" spans="1:5">
      <c r="A5">
        <v>4</v>
      </c>
      <c r="B5" s="2">
        <f t="shared" si="0"/>
        <v>659.955739216659</v>
      </c>
      <c r="C5" s="2">
        <f ca="1" t="shared" si="1"/>
        <v>0</v>
      </c>
      <c r="D5" s="2">
        <f ca="1" t="shared" si="2"/>
        <v>0</v>
      </c>
      <c r="E5" s="2">
        <f ca="1" t="shared" si="3"/>
        <v>0</v>
      </c>
    </row>
    <row r="6" spans="1:5">
      <c r="A6">
        <v>5</v>
      </c>
      <c r="B6" s="2">
        <f t="shared" si="0"/>
        <v>659.955739216659</v>
      </c>
      <c r="C6" s="2">
        <f ca="1" t="shared" si="1"/>
        <v>0</v>
      </c>
      <c r="D6" s="2">
        <f ca="1" t="shared" si="2"/>
        <v>0</v>
      </c>
      <c r="E6" s="2">
        <f ca="1" t="shared" si="3"/>
        <v>0</v>
      </c>
    </row>
    <row r="7" spans="1:5">
      <c r="A7">
        <v>6</v>
      </c>
      <c r="B7" s="2">
        <f t="shared" si="0"/>
        <v>659.955739216659</v>
      </c>
      <c r="C7" s="2">
        <f ca="1" t="shared" si="1"/>
        <v>0</v>
      </c>
      <c r="D7" s="2">
        <f ca="1" t="shared" si="2"/>
        <v>0</v>
      </c>
      <c r="E7" s="2">
        <f ca="1" t="shared" si="3"/>
        <v>0</v>
      </c>
    </row>
    <row r="8" spans="1:5">
      <c r="A8">
        <v>7</v>
      </c>
      <c r="B8" s="2">
        <f t="shared" si="0"/>
        <v>659.955739216659</v>
      </c>
      <c r="C8" s="2">
        <f ca="1" t="shared" si="1"/>
        <v>0</v>
      </c>
      <c r="D8" s="2">
        <f ca="1" t="shared" si="2"/>
        <v>0</v>
      </c>
      <c r="E8" s="2">
        <f ca="1" t="shared" si="3"/>
        <v>0</v>
      </c>
    </row>
    <row r="9" spans="1:5">
      <c r="A9">
        <v>8</v>
      </c>
      <c r="B9" s="2">
        <f t="shared" si="0"/>
        <v>659.955739216659</v>
      </c>
      <c r="C9" s="2">
        <f ca="1" t="shared" si="1"/>
        <v>0</v>
      </c>
      <c r="D9" s="2">
        <f ca="1" t="shared" si="2"/>
        <v>0</v>
      </c>
      <c r="E9" s="2">
        <f ca="1" t="shared" si="3"/>
        <v>0</v>
      </c>
    </row>
    <row r="10" spans="1:5">
      <c r="A10">
        <v>9</v>
      </c>
      <c r="B10" s="2">
        <f t="shared" si="0"/>
        <v>659.955739216659</v>
      </c>
      <c r="C10" s="2">
        <f ca="1" t="shared" si="1"/>
        <v>0</v>
      </c>
      <c r="D10" s="2">
        <f ca="1" t="shared" si="2"/>
        <v>0</v>
      </c>
      <c r="E10" s="2">
        <f ca="1" t="shared" si="3"/>
        <v>0</v>
      </c>
    </row>
    <row r="11" spans="1:5">
      <c r="A11">
        <v>10</v>
      </c>
      <c r="B11" s="2">
        <f t="shared" si="0"/>
        <v>659.955739216659</v>
      </c>
      <c r="C11" s="2">
        <f ca="1" t="shared" si="1"/>
        <v>0</v>
      </c>
      <c r="D11" s="2">
        <f ca="1" t="shared" si="2"/>
        <v>0</v>
      </c>
      <c r="E11" s="2">
        <f ca="1" t="shared" si="3"/>
        <v>0</v>
      </c>
    </row>
    <row r="12" spans="1:5">
      <c r="A12">
        <v>11</v>
      </c>
      <c r="B12" s="2">
        <f t="shared" si="0"/>
        <v>659.955739216659</v>
      </c>
      <c r="C12" s="2">
        <f ca="1" t="shared" si="1"/>
        <v>0</v>
      </c>
      <c r="D12" s="2">
        <f ca="1" t="shared" si="2"/>
        <v>0</v>
      </c>
      <c r="E12" s="2">
        <f ca="1" t="shared" si="3"/>
        <v>0</v>
      </c>
    </row>
    <row r="13" spans="1:5">
      <c r="A13">
        <v>12</v>
      </c>
      <c r="B13" s="2">
        <f t="shared" si="0"/>
        <v>659.955739216659</v>
      </c>
      <c r="C13" s="2">
        <f ca="1" t="shared" si="1"/>
        <v>0</v>
      </c>
      <c r="D13" s="2">
        <f ca="1" t="shared" si="2"/>
        <v>0</v>
      </c>
      <c r="E13" s="2">
        <f ca="1" t="shared" si="3"/>
        <v>0</v>
      </c>
    </row>
    <row r="14" spans="1:5">
      <c r="A14">
        <v>13</v>
      </c>
      <c r="B14" s="2">
        <f t="shared" si="0"/>
        <v>659.955739216659</v>
      </c>
      <c r="C14" s="2">
        <f ca="1" t="shared" si="1"/>
        <v>0</v>
      </c>
      <c r="D14" s="2">
        <f ca="1" t="shared" si="2"/>
        <v>0</v>
      </c>
      <c r="E14" s="2">
        <f ca="1" t="shared" si="3"/>
        <v>0</v>
      </c>
    </row>
    <row r="15" spans="1:5">
      <c r="A15">
        <v>14</v>
      </c>
      <c r="B15" s="2">
        <f t="shared" si="0"/>
        <v>659.955739216659</v>
      </c>
      <c r="C15" s="2">
        <f ca="1" t="shared" si="1"/>
        <v>0</v>
      </c>
      <c r="D15" s="2">
        <f ca="1" t="shared" si="2"/>
        <v>0</v>
      </c>
      <c r="E15" s="2">
        <f ca="1" t="shared" si="3"/>
        <v>0</v>
      </c>
    </row>
    <row r="16" spans="1:5">
      <c r="A16">
        <v>15</v>
      </c>
      <c r="B16" s="2">
        <f t="shared" si="0"/>
        <v>659.955739216659</v>
      </c>
      <c r="C16" s="2">
        <f ca="1" t="shared" si="1"/>
        <v>0</v>
      </c>
      <c r="D16" s="2">
        <f ca="1" t="shared" si="2"/>
        <v>0</v>
      </c>
      <c r="E16" s="2">
        <f ca="1" t="shared" si="3"/>
        <v>0</v>
      </c>
    </row>
    <row r="17" spans="1:5">
      <c r="A17">
        <v>16</v>
      </c>
      <c r="B17" s="2">
        <f t="shared" si="0"/>
        <v>659.955739216659</v>
      </c>
      <c r="C17" s="2">
        <f ca="1" t="shared" si="1"/>
        <v>0</v>
      </c>
      <c r="D17" s="2">
        <f ca="1" t="shared" si="2"/>
        <v>0</v>
      </c>
      <c r="E17" s="2">
        <f ca="1" t="shared" si="3"/>
        <v>0</v>
      </c>
    </row>
    <row r="18" spans="1:5">
      <c r="A18">
        <v>17</v>
      </c>
      <c r="B18" s="2">
        <f t="shared" si="0"/>
        <v>659.955739216659</v>
      </c>
      <c r="C18" s="2">
        <f ca="1" t="shared" si="1"/>
        <v>0</v>
      </c>
      <c r="D18" s="2">
        <f ca="1" t="shared" si="2"/>
        <v>0</v>
      </c>
      <c r="E18" s="2">
        <f ca="1" t="shared" si="3"/>
        <v>0</v>
      </c>
    </row>
    <row r="19" spans="1:5">
      <c r="A19">
        <v>18</v>
      </c>
      <c r="B19" s="2">
        <f t="shared" si="0"/>
        <v>659.955739216659</v>
      </c>
      <c r="C19" s="2">
        <f ca="1" t="shared" si="1"/>
        <v>0</v>
      </c>
      <c r="D19" s="2">
        <f ca="1" t="shared" si="2"/>
        <v>0</v>
      </c>
      <c r="E19" s="2">
        <f ca="1" t="shared" si="3"/>
        <v>0</v>
      </c>
    </row>
    <row r="20" spans="1:5">
      <c r="A20">
        <v>19</v>
      </c>
      <c r="B20" s="2">
        <f t="shared" si="0"/>
        <v>659.955739216659</v>
      </c>
      <c r="C20" s="2">
        <f ca="1" t="shared" si="1"/>
        <v>0</v>
      </c>
      <c r="D20" s="2">
        <f ca="1" t="shared" si="2"/>
        <v>0</v>
      </c>
      <c r="E20" s="2">
        <f ca="1" t="shared" si="3"/>
        <v>0</v>
      </c>
    </row>
    <row r="21" spans="1:5">
      <c r="A21">
        <v>20</v>
      </c>
      <c r="B21" s="2">
        <f t="shared" si="0"/>
        <v>659.955739216659</v>
      </c>
      <c r="C21" s="2">
        <f ca="1" t="shared" si="1"/>
        <v>0</v>
      </c>
      <c r="D21" s="2">
        <f ca="1" t="shared" si="2"/>
        <v>0</v>
      </c>
      <c r="E21" s="2">
        <f ca="1" t="shared" si="3"/>
        <v>0</v>
      </c>
    </row>
    <row r="22" spans="2:5">
      <c r="B22" s="2"/>
      <c r="C22" s="2"/>
      <c r="D22" s="2"/>
      <c r="E22" s="2"/>
    </row>
    <row r="23" spans="2:5">
      <c r="B23" s="2"/>
      <c r="C23" s="2"/>
      <c r="D23" s="2"/>
      <c r="E23" s="2"/>
    </row>
    <row r="24" spans="2:5">
      <c r="B24" s="2"/>
      <c r="C24" s="2"/>
      <c r="D24" s="2"/>
      <c r="E24" s="2"/>
    </row>
    <row r="25" spans="2:5">
      <c r="B25" s="2"/>
      <c r="C25" s="2"/>
      <c r="D25" s="2"/>
      <c r="E25" s="2"/>
    </row>
    <row r="26" spans="2:5">
      <c r="B26" s="2"/>
      <c r="C26" s="2"/>
      <c r="D26" s="2"/>
      <c r="E26" s="2"/>
    </row>
    <row r="27" spans="2:5">
      <c r="B27" s="2"/>
      <c r="C27" s="2"/>
      <c r="D27" s="2"/>
      <c r="E27" s="2"/>
    </row>
    <row r="28" spans="2:5">
      <c r="B28" s="2"/>
      <c r="C28" s="2"/>
      <c r="D28" s="2"/>
      <c r="E28" s="2"/>
    </row>
    <row r="29" spans="2:5">
      <c r="B29" s="2"/>
      <c r="C29" s="2"/>
      <c r="D29" s="2"/>
      <c r="E29" s="2"/>
    </row>
    <row r="30" spans="2:5">
      <c r="B30" s="2"/>
      <c r="C30" s="2"/>
      <c r="D30" s="2"/>
      <c r="E30" s="2"/>
    </row>
    <row r="31" spans="2:5">
      <c r="B31" s="2"/>
      <c r="C31" s="2"/>
      <c r="D31" s="2"/>
      <c r="E31" s="2"/>
    </row>
    <row r="32" spans="2:5">
      <c r="B32" s="2"/>
      <c r="C32" s="2"/>
      <c r="D32" s="2"/>
      <c r="E32" s="2"/>
    </row>
    <row r="33" spans="2:5">
      <c r="B33" s="2"/>
      <c r="C33" s="2"/>
      <c r="D33" s="2"/>
      <c r="E33" s="2"/>
    </row>
    <row r="34" spans="2:5">
      <c r="B34" s="2"/>
      <c r="C34" s="2"/>
      <c r="D34" s="2"/>
      <c r="E34" s="2"/>
    </row>
    <row r="35" spans="2:5">
      <c r="B35" s="2"/>
      <c r="C35" s="2"/>
      <c r="D35" s="2"/>
      <c r="E35" s="2"/>
    </row>
    <row r="36" spans="2:5">
      <c r="B36" s="2"/>
      <c r="C36" s="2"/>
      <c r="D36" s="2"/>
      <c r="E36" s="2"/>
    </row>
    <row r="37" spans="2:5">
      <c r="B37" s="2"/>
      <c r="C37" s="2"/>
      <c r="D37" s="2"/>
      <c r="E37" s="2"/>
    </row>
    <row r="38" spans="2:5">
      <c r="B38" s="2"/>
      <c r="C38" s="2"/>
      <c r="D38" s="2"/>
      <c r="E38" s="2"/>
    </row>
    <row r="39" spans="2:5">
      <c r="B39" s="2"/>
      <c r="C39" s="2"/>
      <c r="D39" s="2"/>
      <c r="E39" s="2"/>
    </row>
    <row r="40" spans="2:5">
      <c r="B40" s="2"/>
      <c r="C40" s="2"/>
      <c r="D40" s="2"/>
      <c r="E40" s="2"/>
    </row>
    <row r="41" spans="2:5">
      <c r="B41" s="2"/>
      <c r="C41" s="2"/>
      <c r="D41" s="2"/>
      <c r="E41" s="2"/>
    </row>
    <row r="42" spans="2:5">
      <c r="B42" s="2"/>
      <c r="C42" s="2"/>
      <c r="D42" s="2"/>
      <c r="E42" s="2"/>
    </row>
    <row r="43" spans="2:5">
      <c r="B43" s="2"/>
      <c r="C43" s="2"/>
      <c r="D43" s="2"/>
      <c r="E43" s="2"/>
    </row>
    <row r="44" spans="2:5">
      <c r="B44" s="2"/>
      <c r="C44" s="2"/>
      <c r="D44" s="2"/>
      <c r="E44" s="2"/>
    </row>
    <row r="45" spans="2:5">
      <c r="B45" s="2"/>
      <c r="C45" s="2"/>
      <c r="D45" s="2"/>
      <c r="E45" s="2"/>
    </row>
    <row r="46" spans="2:5">
      <c r="B46" s="2"/>
      <c r="C46" s="2"/>
      <c r="D46" s="2"/>
      <c r="E46" s="2"/>
    </row>
    <row r="47" spans="2:5">
      <c r="B47" s="2"/>
      <c r="C47" s="2"/>
      <c r="D47" s="2"/>
      <c r="E47" s="2"/>
    </row>
    <row r="48" spans="2:5">
      <c r="B48" s="2"/>
      <c r="C48" s="2"/>
      <c r="D48" s="2"/>
      <c r="E48" s="2"/>
    </row>
    <row r="49" spans="2:5">
      <c r="B49" s="2"/>
      <c r="C49" s="2"/>
      <c r="D49" s="2"/>
      <c r="E49" s="2"/>
    </row>
    <row r="50" spans="2:5">
      <c r="B50" s="2"/>
      <c r="C50" s="2"/>
      <c r="D50" s="2"/>
      <c r="E50" s="2"/>
    </row>
    <row r="51" spans="2:5">
      <c r="B51" s="2"/>
      <c r="C51" s="2"/>
      <c r="D51" s="2"/>
      <c r="E51" s="2"/>
    </row>
    <row r="52" spans="2:5">
      <c r="B52" s="2"/>
      <c r="C52" s="2"/>
      <c r="D52" s="2"/>
      <c r="E52" s="2"/>
    </row>
    <row r="53" spans="2:5">
      <c r="B53" s="2"/>
      <c r="C53" s="2"/>
      <c r="D53" s="2"/>
      <c r="E53" s="2"/>
    </row>
    <row r="54" spans="2:5">
      <c r="B54" s="2"/>
      <c r="C54" s="2"/>
      <c r="D54" s="2"/>
      <c r="E54" s="2"/>
    </row>
    <row r="55" spans="2:5">
      <c r="B55" s="2"/>
      <c r="C55" s="2"/>
      <c r="D55" s="2"/>
      <c r="E55" s="2"/>
    </row>
    <row r="56" spans="2:5">
      <c r="B56" s="2"/>
      <c r="C56" s="2"/>
      <c r="D56" s="2"/>
      <c r="E56" s="2"/>
    </row>
    <row r="57" spans="2:5">
      <c r="B57" s="2"/>
      <c r="C57" s="2"/>
      <c r="D57" s="2"/>
      <c r="E57" s="2"/>
    </row>
    <row r="58" spans="2:5">
      <c r="B58" s="2"/>
      <c r="C58" s="2"/>
      <c r="D58" s="2"/>
      <c r="E58" s="2"/>
    </row>
    <row r="59" spans="2:5">
      <c r="B59" s="2"/>
      <c r="C59" s="2"/>
      <c r="D59" s="2"/>
      <c r="E59" s="2"/>
    </row>
    <row r="60" spans="2:5">
      <c r="B60" s="2"/>
      <c r="C60" s="2"/>
      <c r="D60" s="2"/>
      <c r="E60" s="2"/>
    </row>
    <row r="61" spans="2:5">
      <c r="B61" s="2"/>
      <c r="C61" s="2"/>
      <c r="D61" s="2"/>
      <c r="E61" s="2"/>
    </row>
    <row r="62" spans="2:5">
      <c r="B62" s="2"/>
      <c r="C62" s="2"/>
      <c r="D62" s="2"/>
      <c r="E62" s="2"/>
    </row>
    <row r="63" spans="2:5">
      <c r="B63" s="2"/>
      <c r="C63" s="2"/>
      <c r="D63" s="2"/>
      <c r="E63" s="2"/>
    </row>
    <row r="64" spans="2:5">
      <c r="B64" s="2"/>
      <c r="C64" s="2"/>
      <c r="D64" s="2"/>
      <c r="E64" s="2"/>
    </row>
    <row r="65" spans="2:5">
      <c r="B65" s="2"/>
      <c r="C65" s="2"/>
      <c r="D65" s="2"/>
      <c r="E65" s="2"/>
    </row>
    <row r="66" spans="2:5">
      <c r="B66" s="2"/>
      <c r="C66" s="2"/>
      <c r="D66" s="2"/>
      <c r="E66" s="2"/>
    </row>
    <row r="67" spans="2:5">
      <c r="B67" s="2"/>
      <c r="C67" s="2"/>
      <c r="D67" s="2"/>
      <c r="E67" s="2"/>
    </row>
    <row r="68" spans="2:5">
      <c r="B68" s="2"/>
      <c r="C68" s="2"/>
      <c r="D68" s="2"/>
      <c r="E68" s="2"/>
    </row>
    <row r="69" spans="2:5">
      <c r="B69" s="2"/>
      <c r="C69" s="2"/>
      <c r="D69" s="2"/>
      <c r="E69" s="2"/>
    </row>
    <row r="70" spans="2:5">
      <c r="B70" s="2"/>
      <c r="C70" s="2"/>
      <c r="D70" s="2"/>
      <c r="E70" s="2"/>
    </row>
    <row r="71" spans="2:5">
      <c r="B71" s="2"/>
      <c r="C71" s="2"/>
      <c r="D71" s="2"/>
      <c r="E71" s="2"/>
    </row>
    <row r="72" spans="2:5">
      <c r="B72" s="2"/>
      <c r="C72" s="2"/>
      <c r="D72" s="2"/>
      <c r="E72" s="2"/>
    </row>
    <row r="73" spans="2:5">
      <c r="B73" s="2"/>
      <c r="C73" s="2"/>
      <c r="D73" s="2"/>
      <c r="E73" s="2"/>
    </row>
    <row r="74" spans="2:5">
      <c r="B74" s="2"/>
      <c r="C74" s="2"/>
      <c r="D74" s="2"/>
      <c r="E74" s="2"/>
    </row>
    <row r="75" spans="2:5">
      <c r="B75" s="2"/>
      <c r="C75" s="2"/>
      <c r="D75" s="2"/>
      <c r="E75" s="2"/>
    </row>
    <row r="76" spans="2:5">
      <c r="B76" s="2"/>
      <c r="C76" s="2"/>
      <c r="D76" s="2"/>
      <c r="E76" s="2"/>
    </row>
    <row r="77" spans="2:5">
      <c r="B77" s="2"/>
      <c r="C77" s="2"/>
      <c r="D77" s="2"/>
      <c r="E77" s="2"/>
    </row>
    <row r="78" spans="2:5">
      <c r="B78" s="2"/>
      <c r="C78" s="2"/>
      <c r="D78" s="2"/>
      <c r="E78" s="2"/>
    </row>
    <row r="79" spans="2:5">
      <c r="B79" s="2"/>
      <c r="C79" s="2"/>
      <c r="D79" s="2"/>
      <c r="E79" s="2"/>
    </row>
    <row r="80" spans="2:5">
      <c r="B80" s="2"/>
      <c r="C80" s="2"/>
      <c r="D80" s="2"/>
      <c r="E80" s="2"/>
    </row>
    <row r="81" spans="2:5">
      <c r="B81" s="2"/>
      <c r="C81" s="2"/>
      <c r="D81" s="2"/>
      <c r="E81" s="2"/>
    </row>
    <row r="82" spans="2:5">
      <c r="B82" s="2"/>
      <c r="C82" s="2"/>
      <c r="D82" s="2"/>
      <c r="E82" s="2"/>
    </row>
    <row r="83" spans="2:5">
      <c r="B83" s="2"/>
      <c r="C83" s="2"/>
      <c r="D83" s="2"/>
      <c r="E83" s="2"/>
    </row>
    <row r="84" spans="2:5">
      <c r="B84" s="2"/>
      <c r="C84" s="2"/>
      <c r="D84" s="2"/>
      <c r="E84" s="2"/>
    </row>
    <row r="85" spans="2:5">
      <c r="B85" s="2"/>
      <c r="C85" s="2"/>
      <c r="D85" s="2"/>
      <c r="E85" s="2"/>
    </row>
    <row r="86" spans="2:5">
      <c r="B86" s="2"/>
      <c r="C86" s="2"/>
      <c r="D86" s="2"/>
      <c r="E86" s="2"/>
    </row>
    <row r="87" spans="2:5">
      <c r="B87" s="2"/>
      <c r="C87" s="2"/>
      <c r="D87" s="2"/>
      <c r="E87" s="2"/>
    </row>
    <row r="88" spans="2:5">
      <c r="B88" s="2"/>
      <c r="C88" s="2"/>
      <c r="D88" s="2"/>
      <c r="E88" s="2"/>
    </row>
    <row r="89" spans="2:5">
      <c r="B89" s="2"/>
      <c r="C89" s="2"/>
      <c r="D89" s="2"/>
      <c r="E89" s="2"/>
    </row>
    <row r="90" spans="2:5">
      <c r="B90" s="2"/>
      <c r="C90" s="2"/>
      <c r="D90" s="2"/>
      <c r="E90" s="2"/>
    </row>
    <row r="91" spans="2:5">
      <c r="B91" s="2"/>
      <c r="C91" s="2"/>
      <c r="D91" s="2"/>
      <c r="E91" s="2"/>
    </row>
    <row r="92" spans="2:5">
      <c r="B92" s="2"/>
      <c r="C92" s="2"/>
      <c r="D92" s="2"/>
      <c r="E92" s="2"/>
    </row>
    <row r="93" spans="2:5">
      <c r="B93" s="2"/>
      <c r="C93" s="2"/>
      <c r="D93" s="2"/>
      <c r="E93" s="2"/>
    </row>
    <row r="94" spans="2:5">
      <c r="B94" s="2"/>
      <c r="C94" s="2"/>
      <c r="D94" s="2"/>
      <c r="E94" s="2"/>
    </row>
    <row r="95" spans="2:5">
      <c r="B95" s="2"/>
      <c r="C95" s="2"/>
      <c r="D95" s="2"/>
      <c r="E95" s="2"/>
    </row>
    <row r="96" spans="2:5">
      <c r="B96" s="2"/>
      <c r="C96" s="2"/>
      <c r="D96" s="2"/>
      <c r="E96" s="2"/>
    </row>
    <row r="97" spans="2:5">
      <c r="B97" s="2"/>
      <c r="C97" s="2"/>
      <c r="D97" s="2"/>
      <c r="E97" s="2"/>
    </row>
    <row r="98" spans="2:5">
      <c r="B98" s="2"/>
      <c r="C98" s="2"/>
      <c r="D98" s="2"/>
      <c r="E98" s="2"/>
    </row>
    <row r="99" spans="2:5">
      <c r="B99" s="2"/>
      <c r="C99" s="2"/>
      <c r="D99" s="2"/>
      <c r="E99" s="2"/>
    </row>
    <row r="100" spans="2:5">
      <c r="B100" s="2"/>
      <c r="C100" s="2"/>
      <c r="D100" s="2"/>
      <c r="E100" s="2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0"/>
  <sheetViews>
    <sheetView workbookViewId="0">
      <selection activeCell="A1" sqref="A1"/>
    </sheetView>
  </sheetViews>
  <sheetFormatPr defaultColWidth="9" defaultRowHeight="15" outlineLevelCol="4"/>
  <cols>
    <col min="1" max="5" width="25" customWidth="1"/>
  </cols>
  <sheetData>
    <row r="1" spans="1:5">
      <c r="A1" s="1" t="s">
        <v>4</v>
      </c>
      <c r="B1" s="1" t="s">
        <v>7</v>
      </c>
      <c r="C1" s="1" t="s">
        <v>6</v>
      </c>
      <c r="D1" s="1" t="s">
        <v>9</v>
      </c>
      <c r="E1" s="1" t="s">
        <v>8</v>
      </c>
    </row>
    <row r="2" spans="1:5">
      <c r="A2">
        <v>1</v>
      </c>
      <c r="B2" s="2">
        <f t="shared" ref="B2:B21" si="0">100000/20</f>
        <v>5000</v>
      </c>
      <c r="C2" s="2">
        <f>100000*5/100*(1-0)</f>
        <v>5000</v>
      </c>
      <c r="D2" s="2">
        <f t="shared" ref="D2:D21" si="1">B2+C2</f>
        <v>10000</v>
      </c>
      <c r="E2" s="2">
        <f>100000-B2*1</f>
        <v>95000</v>
      </c>
    </row>
    <row r="3" spans="1:5">
      <c r="A3">
        <v>2</v>
      </c>
      <c r="B3" s="2">
        <f t="shared" si="0"/>
        <v>5000</v>
      </c>
      <c r="C3" s="2">
        <f>100000*5/100*(1-0.05)</f>
        <v>4750</v>
      </c>
      <c r="D3" s="2">
        <f t="shared" si="1"/>
        <v>9750</v>
      </c>
      <c r="E3" s="2">
        <f>100000-B3*2</f>
        <v>90000</v>
      </c>
    </row>
    <row r="4" spans="1:5">
      <c r="A4">
        <v>3</v>
      </c>
      <c r="B4" s="2">
        <f t="shared" si="0"/>
        <v>5000</v>
      </c>
      <c r="C4" s="2">
        <f>100000*5/100*(1-0.1)</f>
        <v>4500</v>
      </c>
      <c r="D4" s="2">
        <f t="shared" si="1"/>
        <v>9500</v>
      </c>
      <c r="E4" s="2">
        <f>100000-B4*3</f>
        <v>85000</v>
      </c>
    </row>
    <row r="5" spans="1:5">
      <c r="A5">
        <v>4</v>
      </c>
      <c r="B5" s="2">
        <f t="shared" si="0"/>
        <v>5000</v>
      </c>
      <c r="C5" s="2">
        <f>100000*5/100*(1-0.15)</f>
        <v>4250</v>
      </c>
      <c r="D5" s="2">
        <f t="shared" si="1"/>
        <v>9250</v>
      </c>
      <c r="E5" s="2">
        <f>100000-B5*4</f>
        <v>80000</v>
      </c>
    </row>
    <row r="6" spans="1:5">
      <c r="A6">
        <v>5</v>
      </c>
      <c r="B6" s="2">
        <f t="shared" si="0"/>
        <v>5000</v>
      </c>
      <c r="C6" s="2">
        <f>100000*5/100*(1-0.2)</f>
        <v>4000</v>
      </c>
      <c r="D6" s="2">
        <f t="shared" si="1"/>
        <v>9000</v>
      </c>
      <c r="E6" s="2">
        <f>100000-B6*5</f>
        <v>75000</v>
      </c>
    </row>
    <row r="7" spans="1:5">
      <c r="A7">
        <v>6</v>
      </c>
      <c r="B7" s="2">
        <f t="shared" si="0"/>
        <v>5000</v>
      </c>
      <c r="C7" s="2">
        <f>100000*5/100*(1-0.25)</f>
        <v>3750</v>
      </c>
      <c r="D7" s="2">
        <f t="shared" si="1"/>
        <v>8750</v>
      </c>
      <c r="E7" s="2">
        <f>100000-B7*6</f>
        <v>70000</v>
      </c>
    </row>
    <row r="8" spans="1:5">
      <c r="A8">
        <v>7</v>
      </c>
      <c r="B8" s="2">
        <f t="shared" si="0"/>
        <v>5000</v>
      </c>
      <c r="C8" s="2">
        <f>100000*5/100*(1-0.3)</f>
        <v>3500</v>
      </c>
      <c r="D8" s="2">
        <f t="shared" si="1"/>
        <v>8500</v>
      </c>
      <c r="E8" s="2">
        <f>100000-B8*7</f>
        <v>65000</v>
      </c>
    </row>
    <row r="9" spans="1:5">
      <c r="A9">
        <v>8</v>
      </c>
      <c r="B9" s="2">
        <f t="shared" si="0"/>
        <v>5000</v>
      </c>
      <c r="C9" s="2">
        <f>100000*5/100*(1-0.35)</f>
        <v>3250</v>
      </c>
      <c r="D9" s="2">
        <f t="shared" si="1"/>
        <v>8250</v>
      </c>
      <c r="E9" s="2">
        <f>100000-B9*8</f>
        <v>60000</v>
      </c>
    </row>
    <row r="10" spans="1:5">
      <c r="A10">
        <v>9</v>
      </c>
      <c r="B10" s="2">
        <f t="shared" si="0"/>
        <v>5000</v>
      </c>
      <c r="C10" s="2">
        <f>100000*5/100*(1-0.4)</f>
        <v>3000</v>
      </c>
      <c r="D10" s="2">
        <f t="shared" si="1"/>
        <v>8000</v>
      </c>
      <c r="E10" s="2">
        <f>100000-B10*9</f>
        <v>55000</v>
      </c>
    </row>
    <row r="11" spans="1:5">
      <c r="A11">
        <v>10</v>
      </c>
      <c r="B11" s="2">
        <f t="shared" si="0"/>
        <v>5000</v>
      </c>
      <c r="C11" s="2">
        <f>100000*5/100*(1-0.45)</f>
        <v>2750</v>
      </c>
      <c r="D11" s="2">
        <f t="shared" si="1"/>
        <v>7750</v>
      </c>
      <c r="E11" s="2">
        <f>100000-B11*10</f>
        <v>50000</v>
      </c>
    </row>
    <row r="12" spans="1:5">
      <c r="A12">
        <v>11</v>
      </c>
      <c r="B12" s="2">
        <f t="shared" si="0"/>
        <v>5000</v>
      </c>
      <c r="C12" s="2">
        <f>100000*5/100*(1-0.5)</f>
        <v>2500</v>
      </c>
      <c r="D12" s="2">
        <f t="shared" si="1"/>
        <v>7500</v>
      </c>
      <c r="E12" s="2">
        <f>100000-B12*11</f>
        <v>45000</v>
      </c>
    </row>
    <row r="13" spans="1:5">
      <c r="A13">
        <v>12</v>
      </c>
      <c r="B13" s="2">
        <f t="shared" si="0"/>
        <v>5000</v>
      </c>
      <c r="C13" s="2">
        <f>100000*5/100*(1-0.55)</f>
        <v>2250</v>
      </c>
      <c r="D13" s="2">
        <f t="shared" si="1"/>
        <v>7250</v>
      </c>
      <c r="E13" s="2">
        <f>100000-B13*12</f>
        <v>40000</v>
      </c>
    </row>
    <row r="14" spans="1:5">
      <c r="A14">
        <v>13</v>
      </c>
      <c r="B14" s="2">
        <f t="shared" si="0"/>
        <v>5000</v>
      </c>
      <c r="C14" s="2">
        <f>100000*5/100*(1-0.6)</f>
        <v>2000</v>
      </c>
      <c r="D14" s="2">
        <f t="shared" si="1"/>
        <v>7000</v>
      </c>
      <c r="E14" s="2">
        <f>100000-B14*13</f>
        <v>35000</v>
      </c>
    </row>
    <row r="15" spans="1:5">
      <c r="A15">
        <v>14</v>
      </c>
      <c r="B15" s="2">
        <f t="shared" si="0"/>
        <v>5000</v>
      </c>
      <c r="C15" s="2">
        <f>100000*5/100*(1-0.65)</f>
        <v>1750</v>
      </c>
      <c r="D15" s="2">
        <f t="shared" si="1"/>
        <v>6750</v>
      </c>
      <c r="E15" s="2">
        <f>100000-B15*14</f>
        <v>30000</v>
      </c>
    </row>
    <row r="16" spans="1:5">
      <c r="A16">
        <v>15</v>
      </c>
      <c r="B16" s="2">
        <f t="shared" si="0"/>
        <v>5000</v>
      </c>
      <c r="C16" s="2">
        <f>100000*5/100*(1-0.7)</f>
        <v>1500</v>
      </c>
      <c r="D16" s="2">
        <f t="shared" si="1"/>
        <v>6500</v>
      </c>
      <c r="E16" s="2">
        <f>100000-B16*15</f>
        <v>25000</v>
      </c>
    </row>
    <row r="17" spans="1:5">
      <c r="A17">
        <v>16</v>
      </c>
      <c r="B17" s="2">
        <f t="shared" si="0"/>
        <v>5000</v>
      </c>
      <c r="C17" s="2">
        <f>100000*5/100*(1-0.75)</f>
        <v>1250</v>
      </c>
      <c r="D17" s="2">
        <f t="shared" si="1"/>
        <v>6250</v>
      </c>
      <c r="E17" s="2">
        <f>100000-B17*16</f>
        <v>20000</v>
      </c>
    </row>
    <row r="18" spans="1:5">
      <c r="A18">
        <v>17</v>
      </c>
      <c r="B18" s="2">
        <f t="shared" si="0"/>
        <v>5000</v>
      </c>
      <c r="C18" s="2">
        <f>100000*5/100*(1-0.8)</f>
        <v>1000</v>
      </c>
      <c r="D18" s="2">
        <f t="shared" si="1"/>
        <v>6000</v>
      </c>
      <c r="E18" s="2">
        <f>100000-B18*17</f>
        <v>15000</v>
      </c>
    </row>
    <row r="19" spans="1:5">
      <c r="A19">
        <v>18</v>
      </c>
      <c r="B19" s="2">
        <f t="shared" si="0"/>
        <v>5000</v>
      </c>
      <c r="C19" s="2">
        <f>100000*5/100*(1-0.85)</f>
        <v>750</v>
      </c>
      <c r="D19" s="2">
        <f t="shared" si="1"/>
        <v>5750</v>
      </c>
      <c r="E19" s="2">
        <f>100000-B19*18</f>
        <v>10000</v>
      </c>
    </row>
    <row r="20" spans="1:5">
      <c r="A20">
        <v>19</v>
      </c>
      <c r="B20" s="2">
        <f t="shared" si="0"/>
        <v>5000</v>
      </c>
      <c r="C20" s="2">
        <f>100000*5/100*(1-0.9)</f>
        <v>500</v>
      </c>
      <c r="D20" s="2">
        <f t="shared" si="1"/>
        <v>5500</v>
      </c>
      <c r="E20" s="2">
        <f>100000-B20*19</f>
        <v>5000</v>
      </c>
    </row>
    <row r="21" spans="1:5">
      <c r="A21">
        <v>20</v>
      </c>
      <c r="B21" s="2">
        <f t="shared" si="0"/>
        <v>5000</v>
      </c>
      <c r="C21" s="2">
        <f>100000*5/100*(1-0.95)</f>
        <v>250</v>
      </c>
      <c r="D21" s="2">
        <f t="shared" si="1"/>
        <v>5250</v>
      </c>
      <c r="E21" s="2">
        <f>100000-B21*20</f>
        <v>0</v>
      </c>
    </row>
    <row r="22" spans="2:5">
      <c r="B22" s="2"/>
      <c r="C22" s="2"/>
      <c r="D22" s="2"/>
      <c r="E22" s="2"/>
    </row>
    <row r="23" spans="2:5">
      <c r="B23" s="2"/>
      <c r="C23" s="2"/>
      <c r="D23" s="2"/>
      <c r="E23" s="2"/>
    </row>
    <row r="24" spans="2:5">
      <c r="B24" s="2"/>
      <c r="C24" s="2"/>
      <c r="D24" s="2"/>
      <c r="E24" s="2"/>
    </row>
    <row r="25" spans="2:5">
      <c r="B25" s="2"/>
      <c r="C25" s="2"/>
      <c r="D25" s="2"/>
      <c r="E25" s="2"/>
    </row>
    <row r="26" spans="2:5">
      <c r="B26" s="2"/>
      <c r="C26" s="2"/>
      <c r="D26" s="2"/>
      <c r="E26" s="2"/>
    </row>
    <row r="27" spans="2:5">
      <c r="B27" s="2"/>
      <c r="C27" s="2"/>
      <c r="D27" s="2"/>
      <c r="E27" s="2"/>
    </row>
    <row r="28" spans="2:5">
      <c r="B28" s="2"/>
      <c r="C28" s="2"/>
      <c r="D28" s="2"/>
      <c r="E28" s="2"/>
    </row>
    <row r="29" spans="2:5">
      <c r="B29" s="2"/>
      <c r="C29" s="2"/>
      <c r="D29" s="2"/>
      <c r="E29" s="2"/>
    </row>
    <row r="30" spans="2:5">
      <c r="B30" s="2"/>
      <c r="C30" s="2"/>
      <c r="D30" s="2"/>
      <c r="E30" s="2"/>
    </row>
    <row r="31" spans="2:5">
      <c r="B31" s="2"/>
      <c r="C31" s="2"/>
      <c r="D31" s="2"/>
      <c r="E31" s="2"/>
    </row>
    <row r="32" spans="2:5">
      <c r="B32" s="2"/>
      <c r="C32" s="2"/>
      <c r="D32" s="2"/>
      <c r="E32" s="2"/>
    </row>
    <row r="33" spans="2:5">
      <c r="B33" s="2"/>
      <c r="C33" s="2"/>
      <c r="D33" s="2"/>
      <c r="E33" s="2"/>
    </row>
    <row r="34" spans="2:5">
      <c r="B34" s="2"/>
      <c r="C34" s="2"/>
      <c r="D34" s="2"/>
      <c r="E34" s="2"/>
    </row>
    <row r="35" spans="2:5">
      <c r="B35" s="2"/>
      <c r="C35" s="2"/>
      <c r="D35" s="2"/>
      <c r="E35" s="2"/>
    </row>
    <row r="36" spans="2:5">
      <c r="B36" s="2"/>
      <c r="C36" s="2"/>
      <c r="D36" s="2"/>
      <c r="E36" s="2"/>
    </row>
    <row r="37" spans="2:5">
      <c r="B37" s="2"/>
      <c r="C37" s="2"/>
      <c r="D37" s="2"/>
      <c r="E37" s="2"/>
    </row>
    <row r="38" spans="2:5">
      <c r="B38" s="2"/>
      <c r="C38" s="2"/>
      <c r="D38" s="2"/>
      <c r="E38" s="2"/>
    </row>
    <row r="39" spans="2:5">
      <c r="B39" s="2"/>
      <c r="C39" s="2"/>
      <c r="D39" s="2"/>
      <c r="E39" s="2"/>
    </row>
    <row r="40" spans="2:5">
      <c r="B40" s="2"/>
      <c r="C40" s="2"/>
      <c r="D40" s="2"/>
      <c r="E40" s="2"/>
    </row>
    <row r="41" spans="2:5">
      <c r="B41" s="2"/>
      <c r="C41" s="2"/>
      <c r="D41" s="2"/>
      <c r="E41" s="2"/>
    </row>
    <row r="42" spans="2:5">
      <c r="B42" s="2"/>
      <c r="C42" s="2"/>
      <c r="D42" s="2"/>
      <c r="E42" s="2"/>
    </row>
    <row r="43" spans="2:5">
      <c r="B43" s="2"/>
      <c r="C43" s="2"/>
      <c r="D43" s="2"/>
      <c r="E43" s="2"/>
    </row>
    <row r="44" spans="2:5">
      <c r="B44" s="2"/>
      <c r="C44" s="2"/>
      <c r="D44" s="2"/>
      <c r="E44" s="2"/>
    </row>
    <row r="45" spans="2:5">
      <c r="B45" s="2"/>
      <c r="C45" s="2"/>
      <c r="D45" s="2"/>
      <c r="E45" s="2"/>
    </row>
    <row r="46" spans="2:5">
      <c r="B46" s="2"/>
      <c r="C46" s="2"/>
      <c r="D46" s="2"/>
      <c r="E46" s="2"/>
    </row>
    <row r="47" spans="2:5">
      <c r="B47" s="2"/>
      <c r="C47" s="2"/>
      <c r="D47" s="2"/>
      <c r="E47" s="2"/>
    </row>
    <row r="48" spans="2:5">
      <c r="B48" s="2"/>
      <c r="C48" s="2"/>
      <c r="D48" s="2"/>
      <c r="E48" s="2"/>
    </row>
    <row r="49" spans="2:5">
      <c r="B49" s="2"/>
      <c r="C49" s="2"/>
      <c r="D49" s="2"/>
      <c r="E49" s="2"/>
    </row>
    <row r="50" spans="2:5">
      <c r="B50" s="2"/>
      <c r="C50" s="2"/>
      <c r="D50" s="2"/>
      <c r="E50" s="2"/>
    </row>
    <row r="51" spans="2:5">
      <c r="B51" s="2"/>
      <c r="C51" s="2"/>
      <c r="D51" s="2"/>
      <c r="E51" s="2"/>
    </row>
    <row r="52" spans="2:5">
      <c r="B52" s="2"/>
      <c r="C52" s="2"/>
      <c r="D52" s="2"/>
      <c r="E52" s="2"/>
    </row>
    <row r="53" spans="2:5">
      <c r="B53" s="2"/>
      <c r="C53" s="2"/>
      <c r="D53" s="2"/>
      <c r="E53" s="2"/>
    </row>
    <row r="54" spans="2:5">
      <c r="B54" s="2"/>
      <c r="C54" s="2"/>
      <c r="D54" s="2"/>
      <c r="E54" s="2"/>
    </row>
    <row r="55" spans="2:5">
      <c r="B55" s="2"/>
      <c r="C55" s="2"/>
      <c r="D55" s="2"/>
      <c r="E55" s="2"/>
    </row>
    <row r="56" spans="2:5">
      <c r="B56" s="2"/>
      <c r="C56" s="2"/>
      <c r="D56" s="2"/>
      <c r="E56" s="2"/>
    </row>
    <row r="57" spans="2:5">
      <c r="B57" s="2"/>
      <c r="C57" s="2"/>
      <c r="D57" s="2"/>
      <c r="E57" s="2"/>
    </row>
    <row r="58" spans="2:5">
      <c r="B58" s="2"/>
      <c r="C58" s="2"/>
      <c r="D58" s="2"/>
      <c r="E58" s="2"/>
    </row>
    <row r="59" spans="2:5">
      <c r="B59" s="2"/>
      <c r="C59" s="2"/>
      <c r="D59" s="2"/>
      <c r="E59" s="2"/>
    </row>
    <row r="60" spans="2:5">
      <c r="B60" s="2"/>
      <c r="C60" s="2"/>
      <c r="D60" s="2"/>
      <c r="E60" s="2"/>
    </row>
    <row r="61" spans="2:5">
      <c r="B61" s="2"/>
      <c r="C61" s="2"/>
      <c r="D61" s="2"/>
      <c r="E61" s="2"/>
    </row>
    <row r="62" spans="2:5">
      <c r="B62" s="2"/>
      <c r="C62" s="2"/>
      <c r="D62" s="2"/>
      <c r="E62" s="2"/>
    </row>
    <row r="63" spans="2:5">
      <c r="B63" s="2"/>
      <c r="C63" s="2"/>
      <c r="D63" s="2"/>
      <c r="E63" s="2"/>
    </row>
    <row r="64" spans="2:5">
      <c r="B64" s="2"/>
      <c r="C64" s="2"/>
      <c r="D64" s="2"/>
      <c r="E64" s="2"/>
    </row>
    <row r="65" spans="2:5">
      <c r="B65" s="2"/>
      <c r="C65" s="2"/>
      <c r="D65" s="2"/>
      <c r="E65" s="2"/>
    </row>
    <row r="66" spans="2:5">
      <c r="B66" s="2"/>
      <c r="C66" s="2"/>
      <c r="D66" s="2"/>
      <c r="E66" s="2"/>
    </row>
    <row r="67" spans="2:5">
      <c r="B67" s="2"/>
      <c r="C67" s="2"/>
      <c r="D67" s="2"/>
      <c r="E67" s="2"/>
    </row>
    <row r="68" spans="2:5">
      <c r="B68" s="2"/>
      <c r="C68" s="2"/>
      <c r="D68" s="2"/>
      <c r="E68" s="2"/>
    </row>
    <row r="69" spans="2:5">
      <c r="B69" s="2"/>
      <c r="C69" s="2"/>
      <c r="D69" s="2"/>
      <c r="E69" s="2"/>
    </row>
    <row r="70" spans="2:5">
      <c r="B70" s="2"/>
      <c r="C70" s="2"/>
      <c r="D70" s="2"/>
      <c r="E70" s="2"/>
    </row>
    <row r="71" spans="2:5">
      <c r="B71" s="2"/>
      <c r="C71" s="2"/>
      <c r="D71" s="2"/>
      <c r="E71" s="2"/>
    </row>
    <row r="72" spans="2:5">
      <c r="B72" s="2"/>
      <c r="C72" s="2"/>
      <c r="D72" s="2"/>
      <c r="E72" s="2"/>
    </row>
    <row r="73" spans="2:5">
      <c r="B73" s="2"/>
      <c r="C73" s="2"/>
      <c r="D73" s="2"/>
      <c r="E73" s="2"/>
    </row>
    <row r="74" spans="2:5">
      <c r="B74" s="2"/>
      <c r="C74" s="2"/>
      <c r="D74" s="2"/>
      <c r="E74" s="2"/>
    </row>
    <row r="75" spans="2:5">
      <c r="B75" s="2"/>
      <c r="C75" s="2"/>
      <c r="D75" s="2"/>
      <c r="E75" s="2"/>
    </row>
    <row r="76" spans="2:5">
      <c r="B76" s="2"/>
      <c r="C76" s="2"/>
      <c r="D76" s="2"/>
      <c r="E76" s="2"/>
    </row>
    <row r="77" spans="2:5">
      <c r="B77" s="2"/>
      <c r="C77" s="2"/>
      <c r="D77" s="2"/>
      <c r="E77" s="2"/>
    </row>
    <row r="78" spans="2:5">
      <c r="B78" s="2"/>
      <c r="C78" s="2"/>
      <c r="D78" s="2"/>
      <c r="E78" s="2"/>
    </row>
    <row r="79" spans="2:5">
      <c r="B79" s="2"/>
      <c r="C79" s="2"/>
      <c r="D79" s="2"/>
      <c r="E79" s="2"/>
    </row>
    <row r="80" spans="2:5">
      <c r="B80" s="2"/>
      <c r="C80" s="2"/>
      <c r="D80" s="2"/>
      <c r="E80" s="2"/>
    </row>
    <row r="81" spans="2:5">
      <c r="B81" s="2"/>
      <c r="C81" s="2"/>
      <c r="D81" s="2"/>
      <c r="E81" s="2"/>
    </row>
    <row r="82" spans="2:5">
      <c r="B82" s="2"/>
      <c r="C82" s="2"/>
      <c r="D82" s="2"/>
      <c r="E82" s="2"/>
    </row>
    <row r="83" spans="2:5">
      <c r="B83" s="2"/>
      <c r="C83" s="2"/>
      <c r="D83" s="2"/>
      <c r="E83" s="2"/>
    </row>
    <row r="84" spans="2:5">
      <c r="B84" s="2"/>
      <c r="C84" s="2"/>
      <c r="D84" s="2"/>
      <c r="E84" s="2"/>
    </row>
    <row r="85" spans="2:5">
      <c r="B85" s="2"/>
      <c r="C85" s="2"/>
      <c r="D85" s="2"/>
      <c r="E85" s="2"/>
    </row>
    <row r="86" spans="2:5">
      <c r="B86" s="2"/>
      <c r="C86" s="2"/>
      <c r="D86" s="2"/>
      <c r="E86" s="2"/>
    </row>
    <row r="87" spans="2:5">
      <c r="B87" s="2"/>
      <c r="C87" s="2"/>
      <c r="D87" s="2"/>
      <c r="E87" s="2"/>
    </row>
    <row r="88" spans="2:5">
      <c r="B88" s="2"/>
      <c r="C88" s="2"/>
      <c r="D88" s="2"/>
      <c r="E88" s="2"/>
    </row>
    <row r="89" spans="2:5">
      <c r="B89" s="2"/>
      <c r="C89" s="2"/>
      <c r="D89" s="2"/>
      <c r="E89" s="2"/>
    </row>
    <row r="90" spans="2:5">
      <c r="B90" s="2"/>
      <c r="C90" s="2"/>
      <c r="D90" s="2"/>
      <c r="E90" s="2"/>
    </row>
    <row r="91" spans="2:5">
      <c r="B91" s="2"/>
      <c r="C91" s="2"/>
      <c r="D91" s="2"/>
      <c r="E91" s="2"/>
    </row>
    <row r="92" spans="2:5">
      <c r="B92" s="2"/>
      <c r="C92" s="2"/>
      <c r="D92" s="2"/>
      <c r="E92" s="2"/>
    </row>
    <row r="93" spans="2:5">
      <c r="B93" s="2"/>
      <c r="C93" s="2"/>
      <c r="D93" s="2"/>
      <c r="E93" s="2"/>
    </row>
    <row r="94" spans="2:5">
      <c r="B94" s="2"/>
      <c r="C94" s="2"/>
      <c r="D94" s="2"/>
      <c r="E94" s="2"/>
    </row>
    <row r="95" spans="2:5">
      <c r="B95" s="2"/>
      <c r="C95" s="2"/>
      <c r="D95" s="2"/>
      <c r="E95" s="2"/>
    </row>
    <row r="96" spans="2:5">
      <c r="B96" s="2"/>
      <c r="C96" s="2"/>
      <c r="D96" s="2"/>
      <c r="E96" s="2"/>
    </row>
    <row r="97" spans="2:5">
      <c r="B97" s="2"/>
      <c r="C97" s="2"/>
      <c r="D97" s="2"/>
      <c r="E97" s="2"/>
    </row>
    <row r="98" spans="2:5">
      <c r="B98" s="2"/>
      <c r="C98" s="2"/>
      <c r="D98" s="2"/>
      <c r="E98" s="2"/>
    </row>
    <row r="99" spans="2:5">
      <c r="B99" s="2"/>
      <c r="C99" s="2"/>
      <c r="D99" s="2"/>
      <c r="E99" s="2"/>
    </row>
    <row r="100" spans="2:5">
      <c r="B100" s="2"/>
      <c r="C100" s="2"/>
      <c r="D100" s="2"/>
      <c r="E100" s="2"/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0"/>
  <sheetViews>
    <sheetView workbookViewId="0">
      <selection activeCell="A1" sqref="A1"/>
    </sheetView>
  </sheetViews>
  <sheetFormatPr defaultColWidth="9" defaultRowHeight="15" outlineLevelCol="3"/>
  <cols>
    <col min="1" max="4" width="25" customWidth="1"/>
  </cols>
  <sheetData>
    <row r="1" spans="1:4">
      <c r="A1" s="1" t="s">
        <v>0</v>
      </c>
      <c r="B1" s="1" t="s">
        <v>10</v>
      </c>
      <c r="C1" s="1" t="s">
        <v>2</v>
      </c>
      <c r="D1" s="1" t="s">
        <v>11</v>
      </c>
    </row>
    <row r="2" spans="1:4">
      <c r="A2">
        <v>100000</v>
      </c>
      <c r="B2">
        <v>2.5</v>
      </c>
      <c r="C2">
        <v>20</v>
      </c>
      <c r="D2" s="2">
        <f>PMT(B2/1200,C2*12,-A2)</f>
        <v>529.90289303221</v>
      </c>
    </row>
    <row r="3" spans="4:4">
      <c r="D3" s="2"/>
    </row>
    <row r="4" spans="4:4">
      <c r="D4" s="2"/>
    </row>
    <row r="5" spans="4:4">
      <c r="D5" s="2"/>
    </row>
    <row r="6" spans="4:4">
      <c r="D6" s="2"/>
    </row>
    <row r="7" spans="4:4">
      <c r="D7" s="2"/>
    </row>
    <row r="8" spans="4:4">
      <c r="D8" s="2"/>
    </row>
    <row r="9" spans="4:4">
      <c r="D9" s="2"/>
    </row>
    <row r="10" spans="4:4">
      <c r="D10" s="2"/>
    </row>
    <row r="11" spans="4:4">
      <c r="D11" s="2"/>
    </row>
    <row r="12" spans="4:4">
      <c r="D12" s="2"/>
    </row>
    <row r="13" spans="4:4">
      <c r="D13" s="2"/>
    </row>
    <row r="14" spans="4:4">
      <c r="D14" s="2"/>
    </row>
    <row r="15" spans="4:4">
      <c r="D15" s="2"/>
    </row>
    <row r="16" spans="4:4">
      <c r="D16" s="2"/>
    </row>
    <row r="17" spans="4:4">
      <c r="D17" s="2"/>
    </row>
    <row r="18" spans="4:4">
      <c r="D18" s="2"/>
    </row>
    <row r="19" spans="4:4">
      <c r="D19" s="2"/>
    </row>
    <row r="20" spans="4:4">
      <c r="D20" s="2"/>
    </row>
    <row r="21" spans="4:4">
      <c r="D21" s="2"/>
    </row>
    <row r="22" spans="4:4">
      <c r="D22" s="2"/>
    </row>
    <row r="23" spans="4:4">
      <c r="D23" s="2"/>
    </row>
    <row r="24" spans="4:4">
      <c r="D24" s="2"/>
    </row>
    <row r="25" spans="4:4">
      <c r="D25" s="2"/>
    </row>
    <row r="26" spans="4:4">
      <c r="D26" s="2"/>
    </row>
    <row r="27" spans="4:4">
      <c r="D27" s="2"/>
    </row>
    <row r="28" spans="4:4">
      <c r="D28" s="2"/>
    </row>
    <row r="29" spans="4:4">
      <c r="D29" s="2"/>
    </row>
    <row r="30" spans="4:4">
      <c r="D30" s="2"/>
    </row>
    <row r="31" spans="4:4">
      <c r="D31" s="2"/>
    </row>
    <row r="32" spans="4:4">
      <c r="D32" s="2"/>
    </row>
    <row r="33" spans="4:4">
      <c r="D33" s="2"/>
    </row>
    <row r="34" spans="4:4">
      <c r="D34" s="2"/>
    </row>
    <row r="35" spans="4:4">
      <c r="D35" s="2"/>
    </row>
    <row r="36" spans="4:4">
      <c r="D36" s="2"/>
    </row>
    <row r="37" spans="4:4">
      <c r="D37" s="2"/>
    </row>
    <row r="38" spans="4:4">
      <c r="D38" s="2"/>
    </row>
    <row r="39" spans="4:4">
      <c r="D39" s="2"/>
    </row>
    <row r="40" spans="4:4">
      <c r="D40" s="2"/>
    </row>
    <row r="41" spans="4:4">
      <c r="D41" s="2"/>
    </row>
    <row r="42" spans="4:4">
      <c r="D42" s="2"/>
    </row>
    <row r="43" spans="4:4">
      <c r="D43" s="2"/>
    </row>
    <row r="44" spans="4:4">
      <c r="D44" s="2"/>
    </row>
    <row r="45" spans="4:4">
      <c r="D45" s="2"/>
    </row>
    <row r="46" spans="4:4">
      <c r="D46" s="2"/>
    </row>
    <row r="47" spans="4:4">
      <c r="D47" s="2"/>
    </row>
    <row r="48" spans="4:4">
      <c r="D48" s="2"/>
    </row>
    <row r="49" spans="4:4">
      <c r="D49" s="2"/>
    </row>
    <row r="50" spans="4:4">
      <c r="D50" s="2"/>
    </row>
    <row r="51" spans="4:4">
      <c r="D51" s="2"/>
    </row>
    <row r="52" spans="4:4">
      <c r="D52" s="2"/>
    </row>
    <row r="53" spans="4:4">
      <c r="D53" s="2"/>
    </row>
    <row r="54" spans="4:4">
      <c r="D54" s="2"/>
    </row>
    <row r="55" spans="4:4">
      <c r="D55" s="2"/>
    </row>
    <row r="56" spans="4:4">
      <c r="D56" s="2"/>
    </row>
    <row r="57" spans="4:4">
      <c r="D57" s="2"/>
    </row>
    <row r="58" spans="4:4">
      <c r="D58" s="2"/>
    </row>
    <row r="59" spans="4:4">
      <c r="D59" s="2"/>
    </row>
    <row r="60" spans="4:4">
      <c r="D60" s="2"/>
    </row>
    <row r="61" spans="4:4">
      <c r="D61" s="2"/>
    </row>
    <row r="62" spans="4:4">
      <c r="D62" s="2"/>
    </row>
    <row r="63" spans="4:4">
      <c r="D63" s="2"/>
    </row>
    <row r="64" spans="4:4">
      <c r="D64" s="2"/>
    </row>
    <row r="65" spans="4:4">
      <c r="D65" s="2"/>
    </row>
    <row r="66" spans="4:4">
      <c r="D66" s="2"/>
    </row>
    <row r="67" spans="4:4">
      <c r="D67" s="2"/>
    </row>
    <row r="68" spans="4:4">
      <c r="D68" s="2"/>
    </row>
    <row r="69" spans="4:4">
      <c r="D69" s="2"/>
    </row>
    <row r="70" spans="4:4">
      <c r="D70" s="2"/>
    </row>
    <row r="71" spans="4:4">
      <c r="D71" s="2"/>
    </row>
    <row r="72" spans="4:4">
      <c r="D72" s="2"/>
    </row>
    <row r="73" spans="4:4">
      <c r="D73" s="2"/>
    </row>
    <row r="74" spans="4:4">
      <c r="D74" s="2"/>
    </row>
    <row r="75" spans="4:4">
      <c r="D75" s="2"/>
    </row>
    <row r="76" spans="4:4">
      <c r="D76" s="2"/>
    </row>
    <row r="77" spans="4:4">
      <c r="D77" s="2"/>
    </row>
    <row r="78" spans="4:4">
      <c r="D78" s="2"/>
    </row>
    <row r="79" spans="4:4">
      <c r="D79" s="2"/>
    </row>
    <row r="80" spans="4:4">
      <c r="D80" s="2"/>
    </row>
    <row r="81" spans="4:4">
      <c r="D81" s="2"/>
    </row>
    <row r="82" spans="4:4">
      <c r="D82" s="2"/>
    </row>
    <row r="83" spans="4:4">
      <c r="D83" s="2"/>
    </row>
    <row r="84" spans="4:4">
      <c r="D84" s="2"/>
    </row>
    <row r="85" spans="4:4">
      <c r="D85" s="2"/>
    </row>
    <row r="86" spans="4:4">
      <c r="D86" s="2"/>
    </row>
    <row r="87" spans="4:4">
      <c r="D87" s="2"/>
    </row>
    <row r="88" spans="4:4">
      <c r="D88" s="2"/>
    </row>
    <row r="89" spans="4:4">
      <c r="D89" s="2"/>
    </row>
    <row r="90" spans="4:4">
      <c r="D90" s="2"/>
    </row>
    <row r="91" spans="4:4">
      <c r="D91" s="2"/>
    </row>
    <row r="92" spans="4:4">
      <c r="D92" s="2"/>
    </row>
    <row r="93" spans="4:4">
      <c r="D93" s="2"/>
    </row>
    <row r="94" spans="4:4">
      <c r="D94" s="2"/>
    </row>
    <row r="95" spans="4:4">
      <c r="D95" s="2"/>
    </row>
    <row r="96" spans="4:4">
      <c r="D96" s="2"/>
    </row>
    <row r="97" spans="4:4">
      <c r="D97" s="2"/>
    </row>
    <row r="98" spans="4:4">
      <c r="D98" s="2"/>
    </row>
    <row r="99" spans="4:4">
      <c r="D99" s="2"/>
    </row>
    <row r="100" spans="4:4">
      <c r="D100" s="2"/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0"/>
  <sheetViews>
    <sheetView workbookViewId="0">
      <selection activeCell="A1" sqref="A1"/>
    </sheetView>
  </sheetViews>
  <sheetFormatPr defaultColWidth="9" defaultRowHeight="15" outlineLevelCol="3"/>
  <cols>
    <col min="1" max="4" width="25" customWidth="1"/>
  </cols>
  <sheetData>
    <row r="1" spans="1:4">
      <c r="A1" s="1" t="s">
        <v>8</v>
      </c>
      <c r="B1" s="1" t="s">
        <v>12</v>
      </c>
      <c r="C1" s="1" t="s">
        <v>13</v>
      </c>
      <c r="D1" s="1" t="s">
        <v>14</v>
      </c>
    </row>
    <row r="2" spans="1:4">
      <c r="A2">
        <v>50000</v>
      </c>
      <c r="B2">
        <v>1</v>
      </c>
      <c r="C2" s="2">
        <f>A2*(1+B2/100)</f>
        <v>50500</v>
      </c>
      <c r="D2" s="2">
        <f>C2-(PMT(5/1200,240,-100000)*240-PMT(5/1200,120,-50000)*120)</f>
        <v>-44250.0682685528</v>
      </c>
    </row>
    <row r="3" spans="3:4">
      <c r="C3" s="2"/>
      <c r="D3" s="2"/>
    </row>
    <row r="4" spans="3:4">
      <c r="C4" s="2"/>
      <c r="D4" s="2"/>
    </row>
    <row r="5" spans="3:4">
      <c r="C5" s="2"/>
      <c r="D5" s="2"/>
    </row>
    <row r="6" spans="3:4">
      <c r="C6" s="2"/>
      <c r="D6" s="2"/>
    </row>
    <row r="7" spans="3:4">
      <c r="C7" s="2"/>
      <c r="D7" s="2"/>
    </row>
    <row r="8" spans="3:4">
      <c r="C8" s="2"/>
      <c r="D8" s="2"/>
    </row>
    <row r="9" spans="3:4">
      <c r="C9" s="2"/>
      <c r="D9" s="2"/>
    </row>
    <row r="10" spans="3:4">
      <c r="C10" s="2"/>
      <c r="D10" s="2"/>
    </row>
    <row r="11" spans="3:4">
      <c r="C11" s="2"/>
      <c r="D11" s="2"/>
    </row>
    <row r="12" spans="3:4">
      <c r="C12" s="2"/>
      <c r="D12" s="2"/>
    </row>
    <row r="13" spans="3:4">
      <c r="C13" s="2"/>
      <c r="D13" s="2"/>
    </row>
    <row r="14" spans="3:4">
      <c r="C14" s="2"/>
      <c r="D14" s="2"/>
    </row>
    <row r="15" spans="3:4">
      <c r="C15" s="2"/>
      <c r="D15" s="2"/>
    </row>
    <row r="16" spans="3:4">
      <c r="C16" s="2"/>
      <c r="D16" s="2"/>
    </row>
    <row r="17" spans="3:4">
      <c r="C17" s="2"/>
      <c r="D17" s="2"/>
    </row>
    <row r="18" spans="3:4">
      <c r="C18" s="2"/>
      <c r="D18" s="2"/>
    </row>
    <row r="19" spans="3:4">
      <c r="C19" s="2"/>
      <c r="D19" s="2"/>
    </row>
    <row r="20" spans="3:4">
      <c r="C20" s="2"/>
      <c r="D20" s="2"/>
    </row>
    <row r="21" spans="3:4">
      <c r="C21" s="2"/>
      <c r="D21" s="2"/>
    </row>
    <row r="22" spans="3:4">
      <c r="C22" s="2"/>
      <c r="D22" s="2"/>
    </row>
    <row r="23" spans="3:4">
      <c r="C23" s="2"/>
      <c r="D23" s="2"/>
    </row>
    <row r="24" spans="3:4">
      <c r="C24" s="2"/>
      <c r="D24" s="2"/>
    </row>
    <row r="25" spans="3:4">
      <c r="C25" s="2"/>
      <c r="D25" s="2"/>
    </row>
    <row r="26" spans="3:4">
      <c r="C26" s="2"/>
      <c r="D26" s="2"/>
    </row>
    <row r="27" spans="3:4">
      <c r="C27" s="2"/>
      <c r="D27" s="2"/>
    </row>
    <row r="28" spans="3:4">
      <c r="C28" s="2"/>
      <c r="D28" s="2"/>
    </row>
    <row r="29" spans="3:4">
      <c r="C29" s="2"/>
      <c r="D29" s="2"/>
    </row>
    <row r="30" spans="3:4">
      <c r="C30" s="2"/>
      <c r="D30" s="2"/>
    </row>
    <row r="31" spans="3:4">
      <c r="C31" s="2"/>
      <c r="D31" s="2"/>
    </row>
    <row r="32" spans="3:4">
      <c r="C32" s="2"/>
      <c r="D32" s="2"/>
    </row>
    <row r="33" spans="3:4">
      <c r="C33" s="2"/>
      <c r="D33" s="2"/>
    </row>
    <row r="34" spans="3:4">
      <c r="C34" s="2"/>
      <c r="D34" s="2"/>
    </row>
    <row r="35" spans="3:4">
      <c r="C35" s="2"/>
      <c r="D35" s="2"/>
    </row>
    <row r="36" spans="3:4">
      <c r="C36" s="2"/>
      <c r="D36" s="2"/>
    </row>
    <row r="37" spans="3:4">
      <c r="C37" s="2"/>
      <c r="D37" s="2"/>
    </row>
    <row r="38" spans="3:4">
      <c r="C38" s="2"/>
      <c r="D38" s="2"/>
    </row>
    <row r="39" spans="3:4">
      <c r="C39" s="2"/>
      <c r="D39" s="2"/>
    </row>
    <row r="40" spans="3:4">
      <c r="C40" s="2"/>
      <c r="D40" s="2"/>
    </row>
    <row r="41" spans="3:4">
      <c r="C41" s="2"/>
      <c r="D41" s="2"/>
    </row>
    <row r="42" spans="3:4">
      <c r="C42" s="2"/>
      <c r="D42" s="2"/>
    </row>
    <row r="43" spans="3:4">
      <c r="C43" s="2"/>
      <c r="D43" s="2"/>
    </row>
    <row r="44" spans="3:4">
      <c r="C44" s="2"/>
      <c r="D44" s="2"/>
    </row>
    <row r="45" spans="3:4">
      <c r="C45" s="2"/>
      <c r="D45" s="2"/>
    </row>
    <row r="46" spans="3:4">
      <c r="C46" s="2"/>
      <c r="D46" s="2"/>
    </row>
    <row r="47" spans="3:4">
      <c r="C47" s="2"/>
      <c r="D47" s="2"/>
    </row>
    <row r="48" spans="3:4">
      <c r="C48" s="2"/>
      <c r="D48" s="2"/>
    </row>
    <row r="49" spans="3:4">
      <c r="C49" s="2"/>
      <c r="D49" s="2"/>
    </row>
    <row r="50" spans="3:4">
      <c r="C50" s="2"/>
      <c r="D50" s="2"/>
    </row>
    <row r="51" spans="3:4">
      <c r="C51" s="2"/>
      <c r="D51" s="2"/>
    </row>
    <row r="52" spans="3:4">
      <c r="C52" s="2"/>
      <c r="D52" s="2"/>
    </row>
    <row r="53" spans="3:4">
      <c r="C53" s="2"/>
      <c r="D53" s="2"/>
    </row>
    <row r="54" spans="3:4">
      <c r="C54" s="2"/>
      <c r="D54" s="2"/>
    </row>
    <row r="55" spans="3:4">
      <c r="C55" s="2"/>
      <c r="D55" s="2"/>
    </row>
    <row r="56" spans="3:4">
      <c r="C56" s="2"/>
      <c r="D56" s="2"/>
    </row>
    <row r="57" spans="3:4">
      <c r="C57" s="2"/>
      <c r="D57" s="2"/>
    </row>
    <row r="58" spans="3:4">
      <c r="C58" s="2"/>
      <c r="D58" s="2"/>
    </row>
    <row r="59" spans="3:4">
      <c r="C59" s="2"/>
      <c r="D59" s="2"/>
    </row>
    <row r="60" spans="3:4">
      <c r="C60" s="2"/>
      <c r="D60" s="2"/>
    </row>
    <row r="61" spans="3:4">
      <c r="C61" s="2"/>
      <c r="D61" s="2"/>
    </row>
    <row r="62" spans="3:4">
      <c r="C62" s="2"/>
      <c r="D62" s="2"/>
    </row>
    <row r="63" spans="3:4">
      <c r="C63" s="2"/>
      <c r="D63" s="2"/>
    </row>
    <row r="64" spans="3:4">
      <c r="C64" s="2"/>
      <c r="D64" s="2"/>
    </row>
    <row r="65" spans="3:4">
      <c r="C65" s="2"/>
      <c r="D65" s="2"/>
    </row>
    <row r="66" spans="3:4">
      <c r="C66" s="2"/>
      <c r="D66" s="2"/>
    </row>
    <row r="67" spans="3:4">
      <c r="C67" s="2"/>
      <c r="D67" s="2"/>
    </row>
    <row r="68" spans="3:4">
      <c r="C68" s="2"/>
      <c r="D68" s="2"/>
    </row>
    <row r="69" spans="3:4">
      <c r="C69" s="2"/>
      <c r="D69" s="2"/>
    </row>
    <row r="70" spans="3:4">
      <c r="C70" s="2"/>
      <c r="D70" s="2"/>
    </row>
    <row r="71" spans="3:4">
      <c r="C71" s="2"/>
      <c r="D71" s="2"/>
    </row>
    <row r="72" spans="3:4">
      <c r="C72" s="2"/>
      <c r="D72" s="2"/>
    </row>
    <row r="73" spans="3:4">
      <c r="C73" s="2"/>
      <c r="D73" s="2"/>
    </row>
    <row r="74" spans="3:4">
      <c r="C74" s="2"/>
      <c r="D74" s="2"/>
    </row>
    <row r="75" spans="3:4">
      <c r="C75" s="2"/>
      <c r="D75" s="2"/>
    </row>
    <row r="76" spans="3:4">
      <c r="C76" s="2"/>
      <c r="D76" s="2"/>
    </row>
    <row r="77" spans="3:4">
      <c r="C77" s="2"/>
      <c r="D77" s="2"/>
    </row>
    <row r="78" spans="3:4">
      <c r="C78" s="2"/>
      <c r="D78" s="2"/>
    </row>
    <row r="79" spans="3:4">
      <c r="C79" s="2"/>
      <c r="D79" s="2"/>
    </row>
    <row r="80" spans="3:4">
      <c r="C80" s="2"/>
      <c r="D80" s="2"/>
    </row>
    <row r="81" spans="3:4">
      <c r="C81" s="2"/>
      <c r="D81" s="2"/>
    </row>
    <row r="82" spans="3:4">
      <c r="C82" s="2"/>
      <c r="D82" s="2"/>
    </row>
    <row r="83" spans="3:4">
      <c r="C83" s="2"/>
      <c r="D83" s="2"/>
    </row>
    <row r="84" spans="3:4">
      <c r="C84" s="2"/>
      <c r="D84" s="2"/>
    </row>
    <row r="85" spans="3:4">
      <c r="C85" s="2"/>
      <c r="D85" s="2"/>
    </row>
    <row r="86" spans="3:4">
      <c r="C86" s="2"/>
      <c r="D86" s="2"/>
    </row>
    <row r="87" spans="3:4">
      <c r="C87" s="2"/>
      <c r="D87" s="2"/>
    </row>
    <row r="88" spans="3:4">
      <c r="C88" s="2"/>
      <c r="D88" s="2"/>
    </row>
    <row r="89" spans="3:4">
      <c r="C89" s="2"/>
      <c r="D89" s="2"/>
    </row>
    <row r="90" spans="3:4">
      <c r="C90" s="2"/>
      <c r="D90" s="2"/>
    </row>
    <row r="91" spans="3:4">
      <c r="C91" s="2"/>
      <c r="D91" s="2"/>
    </row>
    <row r="92" spans="3:4">
      <c r="C92" s="2"/>
      <c r="D92" s="2"/>
    </row>
    <row r="93" spans="3:4">
      <c r="C93" s="2"/>
      <c r="D93" s="2"/>
    </row>
    <row r="94" spans="3:4">
      <c r="C94" s="2"/>
      <c r="D94" s="2"/>
    </row>
    <row r="95" spans="3:4">
      <c r="C95" s="2"/>
      <c r="D95" s="2"/>
    </row>
    <row r="96" spans="3:4">
      <c r="C96" s="2"/>
      <c r="D96" s="2"/>
    </row>
    <row r="97" spans="3:4">
      <c r="C97" s="2"/>
      <c r="D97" s="2"/>
    </row>
    <row r="98" spans="3:4">
      <c r="C98" s="2"/>
      <c r="D98" s="2"/>
    </row>
    <row r="99" spans="3:4">
      <c r="C99" s="2"/>
      <c r="D99" s="2"/>
    </row>
    <row r="100" spans="3:4">
      <c r="C100" s="2"/>
      <c r="D100" s="2"/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0"/>
  <sheetViews>
    <sheetView workbookViewId="0">
      <selection activeCell="A1" sqref="A1"/>
    </sheetView>
  </sheetViews>
  <sheetFormatPr defaultColWidth="9" defaultRowHeight="15" outlineLevelCol="4"/>
  <cols>
    <col min="1" max="5" width="25" customWidth="1"/>
  </cols>
  <sheetData>
    <row r="1" spans="1:5">
      <c r="A1" s="1" t="s">
        <v>15</v>
      </c>
      <c r="B1" s="1" t="s">
        <v>16</v>
      </c>
      <c r="C1" s="1" t="s">
        <v>2</v>
      </c>
      <c r="D1" s="1" t="s">
        <v>5</v>
      </c>
      <c r="E1" s="1" t="s">
        <v>17</v>
      </c>
    </row>
    <row r="2" spans="1:5">
      <c r="A2" t="s">
        <v>18</v>
      </c>
      <c r="B2">
        <v>6</v>
      </c>
      <c r="C2">
        <v>20</v>
      </c>
      <c r="D2" s="2">
        <f>PMT(B2/1200,C2*12,-100000)</f>
        <v>716.431058478173</v>
      </c>
      <c r="E2" s="2">
        <f>D2*C2*12-100000</f>
        <v>71943.4540347615</v>
      </c>
    </row>
    <row r="3" spans="1:5">
      <c r="A3" t="s">
        <v>19</v>
      </c>
      <c r="B3">
        <v>7</v>
      </c>
      <c r="C3">
        <v>20</v>
      </c>
      <c r="D3" s="2">
        <f>PMT(B3/1200,C3*12,-100000)</f>
        <v>775.298935618873</v>
      </c>
      <c r="E3" s="2">
        <f>D3*C3*12-100000</f>
        <v>86071.7445485296</v>
      </c>
    </row>
    <row r="4" spans="1:5">
      <c r="A4" t="s">
        <v>20</v>
      </c>
      <c r="B4">
        <v>8</v>
      </c>
      <c r="C4">
        <v>20</v>
      </c>
      <c r="D4" s="2">
        <f>PMT(B4/1200,C4*12,-100000)</f>
        <v>836.440068993466</v>
      </c>
      <c r="E4" s="2">
        <f>D4*C4*12-100000</f>
        <v>100745.616558432</v>
      </c>
    </row>
    <row r="5" spans="4:5">
      <c r="D5" s="2"/>
      <c r="E5" s="2"/>
    </row>
    <row r="6" spans="4:5">
      <c r="D6" s="2"/>
      <c r="E6" s="2"/>
    </row>
    <row r="7" spans="4:5">
      <c r="D7" s="2"/>
      <c r="E7" s="2"/>
    </row>
    <row r="8" spans="4:5">
      <c r="D8" s="2"/>
      <c r="E8" s="2"/>
    </row>
    <row r="9" spans="4:5">
      <c r="D9" s="2"/>
      <c r="E9" s="2"/>
    </row>
    <row r="10" spans="4:5">
      <c r="D10" s="2"/>
      <c r="E10" s="2"/>
    </row>
    <row r="11" spans="4:5">
      <c r="D11" s="2"/>
      <c r="E11" s="2"/>
    </row>
    <row r="12" spans="4:5">
      <c r="D12" s="2"/>
      <c r="E12" s="2"/>
    </row>
    <row r="13" spans="4:5">
      <c r="D13" s="2"/>
      <c r="E13" s="2"/>
    </row>
    <row r="14" spans="4:5">
      <c r="D14" s="2"/>
      <c r="E14" s="2"/>
    </row>
    <row r="15" spans="4:5">
      <c r="D15" s="2"/>
      <c r="E15" s="2"/>
    </row>
    <row r="16" spans="4:5">
      <c r="D16" s="2"/>
      <c r="E16" s="2"/>
    </row>
    <row r="17" spans="4:5">
      <c r="D17" s="2"/>
      <c r="E17" s="2"/>
    </row>
    <row r="18" spans="4:5">
      <c r="D18" s="2"/>
      <c r="E18" s="2"/>
    </row>
    <row r="19" spans="4:5">
      <c r="D19" s="2"/>
      <c r="E19" s="2"/>
    </row>
    <row r="20" spans="4:5">
      <c r="D20" s="2"/>
      <c r="E20" s="2"/>
    </row>
    <row r="21" spans="4:5">
      <c r="D21" s="2"/>
      <c r="E21" s="2"/>
    </row>
    <row r="22" spans="4:5">
      <c r="D22" s="2"/>
      <c r="E22" s="2"/>
    </row>
    <row r="23" spans="4:5">
      <c r="D23" s="2"/>
      <c r="E23" s="2"/>
    </row>
    <row r="24" spans="4:5">
      <c r="D24" s="2"/>
      <c r="E24" s="2"/>
    </row>
    <row r="25" spans="4:5">
      <c r="D25" s="2"/>
      <c r="E25" s="2"/>
    </row>
    <row r="26" spans="4:5">
      <c r="D26" s="2"/>
      <c r="E26" s="2"/>
    </row>
    <row r="27" spans="4:5">
      <c r="D27" s="2"/>
      <c r="E27" s="2"/>
    </row>
    <row r="28" spans="4:5">
      <c r="D28" s="2"/>
      <c r="E28" s="2"/>
    </row>
    <row r="29" spans="4:5">
      <c r="D29" s="2"/>
      <c r="E29" s="2"/>
    </row>
    <row r="30" spans="4:5">
      <c r="D30" s="2"/>
      <c r="E30" s="2"/>
    </row>
    <row r="31" spans="4:5">
      <c r="D31" s="2"/>
      <c r="E31" s="2"/>
    </row>
    <row r="32" spans="4:5">
      <c r="D32" s="2"/>
      <c r="E32" s="2"/>
    </row>
    <row r="33" spans="4:5">
      <c r="D33" s="2"/>
      <c r="E33" s="2"/>
    </row>
    <row r="34" spans="4:5">
      <c r="D34" s="2"/>
      <c r="E34" s="2"/>
    </row>
    <row r="35" spans="4:5">
      <c r="D35" s="2"/>
      <c r="E35" s="2"/>
    </row>
    <row r="36" spans="4:5">
      <c r="D36" s="2"/>
      <c r="E36" s="2"/>
    </row>
    <row r="37" spans="4:5">
      <c r="D37" s="2"/>
      <c r="E37" s="2"/>
    </row>
    <row r="38" spans="4:5">
      <c r="D38" s="2"/>
      <c r="E38" s="2"/>
    </row>
    <row r="39" spans="4:5">
      <c r="D39" s="2"/>
      <c r="E39" s="2"/>
    </row>
    <row r="40" spans="4:5">
      <c r="D40" s="2"/>
      <c r="E40" s="2"/>
    </row>
    <row r="41" spans="4:5">
      <c r="D41" s="2"/>
      <c r="E41" s="2"/>
    </row>
    <row r="42" spans="4:5">
      <c r="D42" s="2"/>
      <c r="E42" s="2"/>
    </row>
    <row r="43" spans="4:5">
      <c r="D43" s="2"/>
      <c r="E43" s="2"/>
    </row>
    <row r="44" spans="4:5">
      <c r="D44" s="2"/>
      <c r="E44" s="2"/>
    </row>
    <row r="45" spans="4:5">
      <c r="D45" s="2"/>
      <c r="E45" s="2"/>
    </row>
    <row r="46" spans="4:5">
      <c r="D46" s="2"/>
      <c r="E46" s="2"/>
    </row>
    <row r="47" spans="4:5">
      <c r="D47" s="2"/>
      <c r="E47" s="2"/>
    </row>
    <row r="48" spans="4:5">
      <c r="D48" s="2"/>
      <c r="E48" s="2"/>
    </row>
    <row r="49" spans="4:5">
      <c r="D49" s="2"/>
      <c r="E49" s="2"/>
    </row>
    <row r="50" spans="4:5">
      <c r="D50" s="2"/>
      <c r="E50" s="2"/>
    </row>
    <row r="51" spans="4:5">
      <c r="D51" s="2"/>
      <c r="E51" s="2"/>
    </row>
    <row r="52" spans="4:5">
      <c r="D52" s="2"/>
      <c r="E52" s="2"/>
    </row>
    <row r="53" spans="4:5">
      <c r="D53" s="2"/>
      <c r="E53" s="2"/>
    </row>
    <row r="54" spans="4:5">
      <c r="D54" s="2"/>
      <c r="E54" s="2"/>
    </row>
    <row r="55" spans="4:5">
      <c r="D55" s="2"/>
      <c r="E55" s="2"/>
    </row>
    <row r="56" spans="4:5">
      <c r="D56" s="2"/>
      <c r="E56" s="2"/>
    </row>
    <row r="57" spans="4:5">
      <c r="D57" s="2"/>
      <c r="E57" s="2"/>
    </row>
    <row r="58" spans="4:5">
      <c r="D58" s="2"/>
      <c r="E58" s="2"/>
    </row>
    <row r="59" spans="4:5">
      <c r="D59" s="2"/>
      <c r="E59" s="2"/>
    </row>
    <row r="60" spans="4:5">
      <c r="D60" s="2"/>
      <c r="E60" s="2"/>
    </row>
    <row r="61" spans="4:5">
      <c r="D61" s="2"/>
      <c r="E61" s="2"/>
    </row>
    <row r="62" spans="4:5">
      <c r="D62" s="2"/>
      <c r="E62" s="2"/>
    </row>
    <row r="63" spans="4:5">
      <c r="D63" s="2"/>
      <c r="E63" s="2"/>
    </row>
    <row r="64" spans="4:5">
      <c r="D64" s="2"/>
      <c r="E64" s="2"/>
    </row>
    <row r="65" spans="4:5">
      <c r="D65" s="2"/>
      <c r="E65" s="2"/>
    </row>
    <row r="66" spans="4:5">
      <c r="D66" s="2"/>
      <c r="E66" s="2"/>
    </row>
    <row r="67" spans="4:5">
      <c r="D67" s="2"/>
      <c r="E67" s="2"/>
    </row>
    <row r="68" spans="4:5">
      <c r="D68" s="2"/>
      <c r="E68" s="2"/>
    </row>
    <row r="69" spans="4:5">
      <c r="D69" s="2"/>
      <c r="E69" s="2"/>
    </row>
    <row r="70" spans="4:5">
      <c r="D70" s="2"/>
      <c r="E70" s="2"/>
    </row>
    <row r="71" spans="4:5">
      <c r="D71" s="2"/>
      <c r="E71" s="2"/>
    </row>
    <row r="72" spans="4:5">
      <c r="D72" s="2"/>
      <c r="E72" s="2"/>
    </row>
    <row r="73" spans="4:5">
      <c r="D73" s="2"/>
      <c r="E73" s="2"/>
    </row>
    <row r="74" spans="4:5">
      <c r="D74" s="2"/>
      <c r="E74" s="2"/>
    </row>
    <row r="75" spans="4:5">
      <c r="D75" s="2"/>
      <c r="E75" s="2"/>
    </row>
    <row r="76" spans="4:5">
      <c r="D76" s="2"/>
      <c r="E76" s="2"/>
    </row>
    <row r="77" spans="4:5">
      <c r="D77" s="2"/>
      <c r="E77" s="2"/>
    </row>
    <row r="78" spans="4:5">
      <c r="D78" s="2"/>
      <c r="E78" s="2"/>
    </row>
    <row r="79" spans="4:5">
      <c r="D79" s="2"/>
      <c r="E79" s="2"/>
    </row>
    <row r="80" spans="4:5">
      <c r="D80" s="2"/>
      <c r="E80" s="2"/>
    </row>
    <row r="81" spans="4:5">
      <c r="D81" s="2"/>
      <c r="E81" s="2"/>
    </row>
    <row r="82" spans="4:5">
      <c r="D82" s="2"/>
      <c r="E82" s="2"/>
    </row>
    <row r="83" spans="4:5">
      <c r="D83" s="2"/>
      <c r="E83" s="2"/>
    </row>
    <row r="84" spans="4:5">
      <c r="D84" s="2"/>
      <c r="E84" s="2"/>
    </row>
    <row r="85" spans="4:5">
      <c r="D85" s="2"/>
      <c r="E85" s="2"/>
    </row>
    <row r="86" spans="4:5">
      <c r="D86" s="2"/>
      <c r="E86" s="2"/>
    </row>
    <row r="87" spans="4:5">
      <c r="D87" s="2"/>
      <c r="E87" s="2"/>
    </row>
    <row r="88" spans="4:5">
      <c r="D88" s="2"/>
      <c r="E88" s="2"/>
    </row>
    <row r="89" spans="4:5">
      <c r="D89" s="2"/>
      <c r="E89" s="2"/>
    </row>
    <row r="90" spans="4:5">
      <c r="D90" s="2"/>
      <c r="E90" s="2"/>
    </row>
    <row r="91" spans="4:5">
      <c r="D91" s="2"/>
      <c r="E91" s="2"/>
    </row>
    <row r="92" spans="4:5">
      <c r="D92" s="2"/>
      <c r="E92" s="2"/>
    </row>
    <row r="93" spans="4:5">
      <c r="D93" s="2"/>
      <c r="E93" s="2"/>
    </row>
    <row r="94" spans="4:5">
      <c r="D94" s="2"/>
      <c r="E94" s="2"/>
    </row>
    <row r="95" spans="4:5">
      <c r="D95" s="2"/>
      <c r="E95" s="2"/>
    </row>
    <row r="96" spans="4:5">
      <c r="D96" s="2"/>
      <c r="E96" s="2"/>
    </row>
    <row r="97" spans="4:5">
      <c r="D97" s="2"/>
      <c r="E97" s="2"/>
    </row>
    <row r="98" spans="4:5">
      <c r="D98" s="2"/>
      <c r="E98" s="2"/>
    </row>
    <row r="99" spans="4:5">
      <c r="D99" s="2"/>
      <c r="E99" s="2"/>
    </row>
    <row r="100" spans="4:5">
      <c r="D100" s="2"/>
      <c r="E100" s="2"/>
    </row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0"/>
  <sheetViews>
    <sheetView workbookViewId="0">
      <selection activeCell="B2" sqref="B2"/>
    </sheetView>
  </sheetViews>
  <sheetFormatPr defaultColWidth="9" defaultRowHeight="15" outlineLevelCol="3"/>
  <cols>
    <col min="1" max="4" width="25" customWidth="1"/>
  </cols>
  <sheetData>
    <row r="1" spans="1:4">
      <c r="A1" s="1" t="s">
        <v>21</v>
      </c>
      <c r="B1" s="1" t="s">
        <v>22</v>
      </c>
      <c r="C1" s="1" t="s">
        <v>23</v>
      </c>
      <c r="D1" s="1" t="s">
        <v>24</v>
      </c>
    </row>
    <row r="2" spans="1:4">
      <c r="A2">
        <v>150000</v>
      </c>
      <c r="B2">
        <v>30000</v>
      </c>
      <c r="C2" s="3">
        <f>B2/A2*100</f>
        <v>20</v>
      </c>
      <c r="D2" s="2">
        <f>A2-B2</f>
        <v>120000</v>
      </c>
    </row>
    <row r="3" spans="3:4">
      <c r="C3" s="3"/>
      <c r="D3" s="2"/>
    </row>
    <row r="4" spans="3:4">
      <c r="C4" s="3"/>
      <c r="D4" s="2"/>
    </row>
    <row r="5" spans="3:4">
      <c r="C5" s="3"/>
      <c r="D5" s="2"/>
    </row>
    <row r="6" spans="3:4">
      <c r="C6" s="3"/>
      <c r="D6" s="2"/>
    </row>
    <row r="7" spans="3:4">
      <c r="C7" s="3"/>
      <c r="D7" s="2"/>
    </row>
    <row r="8" spans="3:4">
      <c r="C8" s="3"/>
      <c r="D8" s="2"/>
    </row>
    <row r="9" spans="3:4">
      <c r="C9" s="3"/>
      <c r="D9" s="2"/>
    </row>
    <row r="10" spans="3:4">
      <c r="C10" s="3"/>
      <c r="D10" s="2"/>
    </row>
    <row r="11" spans="3:4">
      <c r="C11" s="3"/>
      <c r="D11" s="2"/>
    </row>
    <row r="12" spans="3:4">
      <c r="C12" s="3"/>
      <c r="D12" s="2"/>
    </row>
    <row r="13" spans="3:4">
      <c r="C13" s="3"/>
      <c r="D13" s="2"/>
    </row>
    <row r="14" spans="3:4">
      <c r="C14" s="3"/>
      <c r="D14" s="2"/>
    </row>
    <row r="15" spans="3:4">
      <c r="C15" s="3"/>
      <c r="D15" s="2"/>
    </row>
    <row r="16" spans="3:4">
      <c r="C16" s="3"/>
      <c r="D16" s="2"/>
    </row>
    <row r="17" spans="3:4">
      <c r="C17" s="3"/>
      <c r="D17" s="2"/>
    </row>
    <row r="18" spans="3:4">
      <c r="C18" s="3"/>
      <c r="D18" s="2"/>
    </row>
    <row r="19" spans="3:4">
      <c r="C19" s="3"/>
      <c r="D19" s="2"/>
    </row>
    <row r="20" spans="3:4">
      <c r="C20" s="3"/>
      <c r="D20" s="2"/>
    </row>
    <row r="21" spans="3:4">
      <c r="C21" s="3"/>
      <c r="D21" s="2"/>
    </row>
    <row r="22" spans="3:4">
      <c r="C22" s="3"/>
      <c r="D22" s="2"/>
    </row>
    <row r="23" spans="3:4">
      <c r="C23" s="3"/>
      <c r="D23" s="2"/>
    </row>
    <row r="24" spans="3:4">
      <c r="C24" s="3"/>
      <c r="D24" s="2"/>
    </row>
    <row r="25" spans="3:4">
      <c r="C25" s="3"/>
      <c r="D25" s="2"/>
    </row>
    <row r="26" spans="3:4">
      <c r="C26" s="3"/>
      <c r="D26" s="2"/>
    </row>
    <row r="27" spans="3:4">
      <c r="C27" s="3"/>
      <c r="D27" s="2"/>
    </row>
    <row r="28" spans="3:4">
      <c r="C28" s="3"/>
      <c r="D28" s="2"/>
    </row>
    <row r="29" spans="3:4">
      <c r="C29" s="3"/>
      <c r="D29" s="2"/>
    </row>
    <row r="30" spans="3:4">
      <c r="C30" s="3"/>
      <c r="D30" s="2"/>
    </row>
    <row r="31" spans="3:4">
      <c r="C31" s="3"/>
      <c r="D31" s="2"/>
    </row>
    <row r="32" spans="3:4">
      <c r="C32" s="3"/>
      <c r="D32" s="2"/>
    </row>
    <row r="33" spans="3:4">
      <c r="C33" s="3"/>
      <c r="D33" s="2"/>
    </row>
    <row r="34" spans="3:4">
      <c r="C34" s="3"/>
      <c r="D34" s="2"/>
    </row>
    <row r="35" spans="3:4">
      <c r="C35" s="3"/>
      <c r="D35" s="2"/>
    </row>
    <row r="36" spans="3:4">
      <c r="C36" s="3"/>
      <c r="D36" s="2"/>
    </row>
    <row r="37" spans="3:4">
      <c r="C37" s="3"/>
      <c r="D37" s="2"/>
    </row>
    <row r="38" spans="3:4">
      <c r="C38" s="3"/>
      <c r="D38" s="2"/>
    </row>
    <row r="39" spans="3:4">
      <c r="C39" s="3"/>
      <c r="D39" s="2"/>
    </row>
    <row r="40" spans="3:4">
      <c r="C40" s="3"/>
      <c r="D40" s="2"/>
    </row>
    <row r="41" spans="3:4">
      <c r="C41" s="3"/>
      <c r="D41" s="2"/>
    </row>
    <row r="42" spans="3:4">
      <c r="C42" s="3"/>
      <c r="D42" s="2"/>
    </row>
    <row r="43" spans="3:4">
      <c r="C43" s="3"/>
      <c r="D43" s="2"/>
    </row>
    <row r="44" spans="3:4">
      <c r="C44" s="3"/>
      <c r="D44" s="2"/>
    </row>
    <row r="45" spans="3:4">
      <c r="C45" s="3"/>
      <c r="D45" s="2"/>
    </row>
    <row r="46" spans="3:4">
      <c r="C46" s="3"/>
      <c r="D46" s="2"/>
    </row>
    <row r="47" spans="3:4">
      <c r="C47" s="3"/>
      <c r="D47" s="2"/>
    </row>
    <row r="48" spans="3:4">
      <c r="C48" s="3"/>
      <c r="D48" s="2"/>
    </row>
    <row r="49" spans="3:4">
      <c r="C49" s="3"/>
      <c r="D49" s="2"/>
    </row>
    <row r="50" spans="3:4">
      <c r="C50" s="3"/>
      <c r="D50" s="2"/>
    </row>
    <row r="51" spans="3:4">
      <c r="C51" s="3"/>
      <c r="D51" s="2"/>
    </row>
    <row r="52" spans="3:4">
      <c r="C52" s="3"/>
      <c r="D52" s="2"/>
    </row>
    <row r="53" spans="3:4">
      <c r="C53" s="3"/>
      <c r="D53" s="2"/>
    </row>
    <row r="54" spans="3:4">
      <c r="C54" s="3"/>
      <c r="D54" s="2"/>
    </row>
    <row r="55" spans="3:4">
      <c r="C55" s="3"/>
      <c r="D55" s="2"/>
    </row>
    <row r="56" spans="3:4">
      <c r="C56" s="3"/>
      <c r="D56" s="2"/>
    </row>
    <row r="57" spans="3:4">
      <c r="C57" s="3"/>
      <c r="D57" s="2"/>
    </row>
    <row r="58" spans="3:4">
      <c r="C58" s="3"/>
      <c r="D58" s="2"/>
    </row>
    <row r="59" spans="3:4">
      <c r="C59" s="3"/>
      <c r="D59" s="2"/>
    </row>
    <row r="60" spans="3:4">
      <c r="C60" s="3"/>
      <c r="D60" s="2"/>
    </row>
    <row r="61" spans="3:4">
      <c r="C61" s="3"/>
      <c r="D61" s="2"/>
    </row>
    <row r="62" spans="3:4">
      <c r="C62" s="3"/>
      <c r="D62" s="2"/>
    </row>
    <row r="63" spans="3:4">
      <c r="C63" s="3"/>
      <c r="D63" s="2"/>
    </row>
    <row r="64" spans="3:4">
      <c r="C64" s="3"/>
      <c r="D64" s="2"/>
    </row>
    <row r="65" spans="3:4">
      <c r="C65" s="3"/>
      <c r="D65" s="2"/>
    </row>
    <row r="66" spans="3:4">
      <c r="C66" s="3"/>
      <c r="D66" s="2"/>
    </row>
    <row r="67" spans="3:4">
      <c r="C67" s="3"/>
      <c r="D67" s="2"/>
    </row>
    <row r="68" spans="3:4">
      <c r="C68" s="3"/>
      <c r="D68" s="2"/>
    </row>
    <row r="69" spans="3:4">
      <c r="C69" s="3"/>
      <c r="D69" s="2"/>
    </row>
    <row r="70" spans="3:4">
      <c r="C70" s="3"/>
      <c r="D70" s="2"/>
    </row>
    <row r="71" spans="3:4">
      <c r="C71" s="3"/>
      <c r="D71" s="2"/>
    </row>
    <row r="72" spans="3:4">
      <c r="C72" s="3"/>
      <c r="D72" s="2"/>
    </row>
    <row r="73" spans="3:4">
      <c r="C73" s="3"/>
      <c r="D73" s="2"/>
    </row>
    <row r="74" spans="3:4">
      <c r="C74" s="3"/>
      <c r="D74" s="2"/>
    </row>
    <row r="75" spans="3:4">
      <c r="C75" s="3"/>
      <c r="D75" s="2"/>
    </row>
    <row r="76" spans="3:4">
      <c r="C76" s="3"/>
      <c r="D76" s="2"/>
    </row>
    <row r="77" spans="3:4">
      <c r="C77" s="3"/>
      <c r="D77" s="2"/>
    </row>
    <row r="78" spans="3:4">
      <c r="C78" s="3"/>
      <c r="D78" s="2"/>
    </row>
    <row r="79" spans="3:4">
      <c r="C79" s="3"/>
      <c r="D79" s="2"/>
    </row>
    <row r="80" spans="3:4">
      <c r="C80" s="3"/>
      <c r="D80" s="2"/>
    </row>
    <row r="81" spans="3:4">
      <c r="C81" s="3"/>
      <c r="D81" s="2"/>
    </row>
    <row r="82" spans="3:4">
      <c r="C82" s="3"/>
      <c r="D82" s="2"/>
    </row>
    <row r="83" spans="3:4">
      <c r="C83" s="3"/>
      <c r="D83" s="2"/>
    </row>
    <row r="84" spans="3:4">
      <c r="C84" s="3"/>
      <c r="D84" s="2"/>
    </row>
    <row r="85" spans="3:4">
      <c r="C85" s="3"/>
      <c r="D85" s="2"/>
    </row>
    <row r="86" spans="3:4">
      <c r="C86" s="3"/>
      <c r="D86" s="2"/>
    </row>
    <row r="87" spans="3:4">
      <c r="C87" s="3"/>
      <c r="D87" s="2"/>
    </row>
    <row r="88" spans="3:4">
      <c r="C88" s="3"/>
      <c r="D88" s="2"/>
    </row>
    <row r="89" spans="3:4">
      <c r="C89" s="3"/>
      <c r="D89" s="2"/>
    </row>
    <row r="90" spans="3:4">
      <c r="C90" s="3"/>
      <c r="D90" s="2"/>
    </row>
    <row r="91" spans="3:4">
      <c r="C91" s="3"/>
      <c r="D91" s="2"/>
    </row>
    <row r="92" spans="3:4">
      <c r="C92" s="3"/>
      <c r="D92" s="2"/>
    </row>
    <row r="93" spans="3:4">
      <c r="C93" s="3"/>
      <c r="D93" s="2"/>
    </row>
    <row r="94" spans="3:4">
      <c r="C94" s="3"/>
      <c r="D94" s="2"/>
    </row>
    <row r="95" spans="3:4">
      <c r="C95" s="3"/>
      <c r="D95" s="2"/>
    </row>
    <row r="96" spans="3:4">
      <c r="C96" s="3"/>
      <c r="D96" s="2"/>
    </row>
    <row r="97" spans="3:4">
      <c r="C97" s="3"/>
      <c r="D97" s="2"/>
    </row>
    <row r="98" spans="3:4">
      <c r="C98" s="3"/>
      <c r="D98" s="2"/>
    </row>
    <row r="99" spans="3:4">
      <c r="C99" s="3"/>
      <c r="D99" s="2"/>
    </row>
    <row r="100" spans="3:4">
      <c r="C100" s="3"/>
      <c r="D100" s="2"/>
    </row>
  </sheetData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0"/>
  <sheetViews>
    <sheetView workbookViewId="0">
      <selection activeCell="A1" sqref="A1"/>
    </sheetView>
  </sheetViews>
  <sheetFormatPr defaultColWidth="9" defaultRowHeight="15" outlineLevelCol="3"/>
  <cols>
    <col min="1" max="4" width="25" customWidth="1"/>
  </cols>
  <sheetData>
    <row r="1" spans="1:4">
      <c r="A1" s="1" t="s">
        <v>0</v>
      </c>
      <c r="B1" s="1" t="s">
        <v>2</v>
      </c>
      <c r="C1" s="1" t="s">
        <v>16</v>
      </c>
      <c r="D1" s="1" t="s">
        <v>17</v>
      </c>
    </row>
    <row r="2" spans="1:4">
      <c r="A2">
        <v>100000</v>
      </c>
      <c r="B2">
        <v>20</v>
      </c>
      <c r="C2">
        <v>5</v>
      </c>
      <c r="D2" s="2">
        <f>PMT(C2/1200,B2*12,-A2)*B2*12-A2</f>
        <v>58389.3774119981</v>
      </c>
    </row>
    <row r="3" spans="4:4">
      <c r="D3" s="2"/>
    </row>
    <row r="4" spans="4:4">
      <c r="D4" s="2"/>
    </row>
    <row r="5" spans="4:4">
      <c r="D5" s="2"/>
    </row>
    <row r="6" spans="4:4">
      <c r="D6" s="2"/>
    </row>
    <row r="7" spans="4:4">
      <c r="D7" s="2"/>
    </row>
    <row r="8" spans="4:4">
      <c r="D8" s="2"/>
    </row>
    <row r="9" spans="4:4">
      <c r="D9" s="2"/>
    </row>
    <row r="10" spans="4:4">
      <c r="D10" s="2"/>
    </row>
    <row r="11" spans="4:4">
      <c r="D11" s="2"/>
    </row>
    <row r="12" spans="4:4">
      <c r="D12" s="2"/>
    </row>
    <row r="13" spans="4:4">
      <c r="D13" s="2"/>
    </row>
    <row r="14" spans="4:4">
      <c r="D14" s="2"/>
    </row>
    <row r="15" spans="4:4">
      <c r="D15" s="2"/>
    </row>
    <row r="16" spans="4:4">
      <c r="D16" s="2"/>
    </row>
    <row r="17" spans="4:4">
      <c r="D17" s="2"/>
    </row>
    <row r="18" spans="4:4">
      <c r="D18" s="2"/>
    </row>
    <row r="19" spans="4:4">
      <c r="D19" s="2"/>
    </row>
    <row r="20" spans="4:4">
      <c r="D20" s="2"/>
    </row>
    <row r="21" spans="4:4">
      <c r="D21" s="2"/>
    </row>
    <row r="22" spans="4:4">
      <c r="D22" s="2"/>
    </row>
    <row r="23" spans="4:4">
      <c r="D23" s="2"/>
    </row>
    <row r="24" spans="4:4">
      <c r="D24" s="2"/>
    </row>
    <row r="25" spans="4:4">
      <c r="D25" s="2"/>
    </row>
    <row r="26" spans="4:4">
      <c r="D26" s="2"/>
    </row>
    <row r="27" spans="4:4">
      <c r="D27" s="2"/>
    </row>
    <row r="28" spans="4:4">
      <c r="D28" s="2"/>
    </row>
    <row r="29" spans="4:4">
      <c r="D29" s="2"/>
    </row>
    <row r="30" spans="4:4">
      <c r="D30" s="2"/>
    </row>
    <row r="31" spans="4:4">
      <c r="D31" s="2"/>
    </row>
    <row r="32" spans="4:4">
      <c r="D32" s="2"/>
    </row>
    <row r="33" spans="4:4">
      <c r="D33" s="2"/>
    </row>
    <row r="34" spans="4:4">
      <c r="D34" s="2"/>
    </row>
    <row r="35" spans="4:4">
      <c r="D35" s="2"/>
    </row>
    <row r="36" spans="4:4">
      <c r="D36" s="2"/>
    </row>
    <row r="37" spans="4:4">
      <c r="D37" s="2"/>
    </row>
    <row r="38" spans="4:4">
      <c r="D38" s="2"/>
    </row>
    <row r="39" spans="4:4">
      <c r="D39" s="2"/>
    </row>
    <row r="40" spans="4:4">
      <c r="D40" s="2"/>
    </row>
    <row r="41" spans="4:4">
      <c r="D41" s="2"/>
    </row>
    <row r="42" spans="4:4">
      <c r="D42" s="2"/>
    </row>
    <row r="43" spans="4:4">
      <c r="D43" s="2"/>
    </row>
    <row r="44" spans="4:4">
      <c r="D44" s="2"/>
    </row>
    <row r="45" spans="4:4">
      <c r="D45" s="2"/>
    </row>
    <row r="46" spans="4:4">
      <c r="D46" s="2"/>
    </row>
    <row r="47" spans="4:4">
      <c r="D47" s="2"/>
    </row>
    <row r="48" spans="4:4">
      <c r="D48" s="2"/>
    </row>
    <row r="49" spans="4:4">
      <c r="D49" s="2"/>
    </row>
    <row r="50" spans="4:4">
      <c r="D50" s="2"/>
    </row>
    <row r="51" spans="4:4">
      <c r="D51" s="2"/>
    </row>
    <row r="52" spans="4:4">
      <c r="D52" s="2"/>
    </row>
    <row r="53" spans="4:4">
      <c r="D53" s="2"/>
    </row>
    <row r="54" spans="4:4">
      <c r="D54" s="2"/>
    </row>
    <row r="55" spans="4:4">
      <c r="D55" s="2"/>
    </row>
    <row r="56" spans="4:4">
      <c r="D56" s="2"/>
    </row>
    <row r="57" spans="4:4">
      <c r="D57" s="2"/>
    </row>
    <row r="58" spans="4:4">
      <c r="D58" s="2"/>
    </row>
    <row r="59" spans="4:4">
      <c r="D59" s="2"/>
    </row>
    <row r="60" spans="4:4">
      <c r="D60" s="2"/>
    </row>
    <row r="61" spans="4:4">
      <c r="D61" s="2"/>
    </row>
    <row r="62" spans="4:4">
      <c r="D62" s="2"/>
    </row>
    <row r="63" spans="4:4">
      <c r="D63" s="2"/>
    </row>
    <row r="64" spans="4:4">
      <c r="D64" s="2"/>
    </row>
    <row r="65" spans="4:4">
      <c r="D65" s="2"/>
    </row>
    <row r="66" spans="4:4">
      <c r="D66" s="2"/>
    </row>
    <row r="67" spans="4:4">
      <c r="D67" s="2"/>
    </row>
    <row r="68" spans="4:4">
      <c r="D68" s="2"/>
    </row>
    <row r="69" spans="4:4">
      <c r="D69" s="2"/>
    </row>
    <row r="70" spans="4:4">
      <c r="D70" s="2"/>
    </row>
    <row r="71" spans="4:4">
      <c r="D71" s="2"/>
    </row>
    <row r="72" spans="4:4">
      <c r="D72" s="2"/>
    </row>
    <row r="73" spans="4:4">
      <c r="D73" s="2"/>
    </row>
    <row r="74" spans="4:4">
      <c r="D74" s="2"/>
    </row>
    <row r="75" spans="4:4">
      <c r="D75" s="2"/>
    </row>
    <row r="76" spans="4:4">
      <c r="D76" s="2"/>
    </row>
    <row r="77" spans="4:4">
      <c r="D77" s="2"/>
    </row>
    <row r="78" spans="4:4">
      <c r="D78" s="2"/>
    </row>
    <row r="79" spans="4:4">
      <c r="D79" s="2"/>
    </row>
    <row r="80" spans="4:4">
      <c r="D80" s="2"/>
    </row>
    <row r="81" spans="4:4">
      <c r="D81" s="2"/>
    </row>
    <row r="82" spans="4:4">
      <c r="D82" s="2"/>
    </row>
    <row r="83" spans="4:4">
      <c r="D83" s="2"/>
    </row>
    <row r="84" spans="4:4">
      <c r="D84" s="2"/>
    </row>
    <row r="85" spans="4:4">
      <c r="D85" s="2"/>
    </row>
    <row r="86" spans="4:4">
      <c r="D86" s="2"/>
    </row>
    <row r="87" spans="4:4">
      <c r="D87" s="2"/>
    </row>
    <row r="88" spans="4:4">
      <c r="D88" s="2"/>
    </row>
    <row r="89" spans="4:4">
      <c r="D89" s="2"/>
    </row>
    <row r="90" spans="4:4">
      <c r="D90" s="2"/>
    </row>
    <row r="91" spans="4:4">
      <c r="D91" s="2"/>
    </row>
    <row r="92" spans="4:4">
      <c r="D92" s="2"/>
    </row>
    <row r="93" spans="4:4">
      <c r="D93" s="2"/>
    </row>
    <row r="94" spans="4:4">
      <c r="D94" s="2"/>
    </row>
    <row r="95" spans="4:4">
      <c r="D95" s="2"/>
    </row>
    <row r="96" spans="4:4">
      <c r="D96" s="2"/>
    </row>
    <row r="97" spans="4:4">
      <c r="D97" s="2"/>
    </row>
    <row r="98" spans="4:4">
      <c r="D98" s="2"/>
    </row>
    <row r="99" spans="4:4">
      <c r="D99" s="2"/>
    </row>
    <row r="100" spans="4:4">
      <c r="D100" s="2"/>
    </row>
  </sheetData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0"/>
  <sheetViews>
    <sheetView workbookViewId="0">
      <selection activeCell="D3" sqref="D3"/>
    </sheetView>
  </sheetViews>
  <sheetFormatPr defaultColWidth="9" defaultRowHeight="15" outlineLevelCol="3"/>
  <cols>
    <col min="1" max="4" width="25" customWidth="1"/>
  </cols>
  <sheetData>
    <row r="1" spans="1:4">
      <c r="A1" s="1" t="s">
        <v>4</v>
      </c>
      <c r="B1" s="1" t="s">
        <v>25</v>
      </c>
      <c r="C1" s="1" t="s">
        <v>26</v>
      </c>
      <c r="D1" s="1" t="s">
        <v>14</v>
      </c>
    </row>
    <row r="2" spans="1:4">
      <c r="A2">
        <v>1</v>
      </c>
      <c r="B2">
        <v>2000</v>
      </c>
      <c r="C2">
        <f>20-(1*0.5)</f>
        <v>19.5</v>
      </c>
      <c r="D2" s="2">
        <f>PMT(5/1200,240,-100000)*240-PMT(5/1200,240-1*6,-100000+1*2000)*(240-1*6)</f>
        <v>4782.58916255954</v>
      </c>
    </row>
    <row r="3" spans="1:4">
      <c r="A3">
        <v>2</v>
      </c>
      <c r="B3">
        <v>2000</v>
      </c>
      <c r="C3">
        <f>20-(2*0.5)</f>
        <v>19</v>
      </c>
      <c r="D3" s="2">
        <f>PMT(5/1200,240,-100000)*240-PMT(5/1200,240-2*6,-100000+2*2000)*(240-2*6)</f>
        <v>9490.18264529554</v>
      </c>
    </row>
    <row r="4" spans="1:4">
      <c r="A4">
        <v>3</v>
      </c>
      <c r="B4">
        <v>2000</v>
      </c>
      <c r="C4">
        <f>20-(3*0.5)</f>
        <v>18.5</v>
      </c>
      <c r="D4" s="2">
        <f>PMT(5/1200,240,-100000)*240-PMT(5/1200,240-3*6,-100000+3*2000)*(240-3*6)</f>
        <v>14123.3062860691</v>
      </c>
    </row>
    <row r="5" spans="1:4">
      <c r="A5">
        <v>4</v>
      </c>
      <c r="B5">
        <v>2000</v>
      </c>
      <c r="C5">
        <f>20-(4*0.5)</f>
        <v>18</v>
      </c>
      <c r="D5" s="2">
        <f>PMT(5/1200,240,-100000)*240-PMT(5/1200,240-4*6,-100000+4*2000)*(240-4*6)</f>
        <v>18682.4903430144</v>
      </c>
    </row>
    <row r="6" spans="1:4">
      <c r="A6">
        <v>5</v>
      </c>
      <c r="B6">
        <v>2000</v>
      </c>
      <c r="C6">
        <f>20-(5*0.5)</f>
        <v>17.5</v>
      </c>
      <c r="D6" s="2">
        <f>PMT(5/1200,240,-100000)*240-PMT(5/1200,240-5*6,-100000+5*2000)*(240-5*6)</f>
        <v>23168.2694184222</v>
      </c>
    </row>
    <row r="7" spans="4:4">
      <c r="D7" s="2"/>
    </row>
    <row r="8" spans="4:4">
      <c r="D8" s="2"/>
    </row>
    <row r="9" spans="4:4">
      <c r="D9" s="2"/>
    </row>
    <row r="10" spans="4:4">
      <c r="D10" s="2"/>
    </row>
    <row r="11" spans="4:4">
      <c r="D11" s="2"/>
    </row>
    <row r="12" spans="4:4">
      <c r="D12" s="2"/>
    </row>
    <row r="13" spans="4:4">
      <c r="D13" s="2"/>
    </row>
    <row r="14" spans="4:4">
      <c r="D14" s="2"/>
    </row>
    <row r="15" spans="4:4">
      <c r="D15" s="2"/>
    </row>
    <row r="16" spans="4:4">
      <c r="D16" s="2"/>
    </row>
    <row r="17" spans="4:4">
      <c r="D17" s="2"/>
    </row>
    <row r="18" spans="4:4">
      <c r="D18" s="2"/>
    </row>
    <row r="19" spans="4:4">
      <c r="D19" s="2"/>
    </row>
    <row r="20" spans="4:4">
      <c r="D20" s="2"/>
    </row>
    <row r="21" spans="4:4">
      <c r="D21" s="2"/>
    </row>
    <row r="22" spans="4:4">
      <c r="D22" s="2"/>
    </row>
    <row r="23" spans="4:4">
      <c r="D23" s="2"/>
    </row>
    <row r="24" spans="4:4">
      <c r="D24" s="2"/>
    </row>
    <row r="25" spans="4:4">
      <c r="D25" s="2"/>
    </row>
    <row r="26" spans="4:4">
      <c r="D26" s="2"/>
    </row>
    <row r="27" spans="4:4">
      <c r="D27" s="2"/>
    </row>
    <row r="28" spans="4:4">
      <c r="D28" s="2"/>
    </row>
    <row r="29" spans="4:4">
      <c r="D29" s="2"/>
    </row>
    <row r="30" spans="4:4">
      <c r="D30" s="2"/>
    </row>
    <row r="31" spans="4:4">
      <c r="D31" s="2"/>
    </row>
    <row r="32" spans="4:4">
      <c r="D32" s="2"/>
    </row>
    <row r="33" spans="4:4">
      <c r="D33" s="2"/>
    </row>
    <row r="34" spans="4:4">
      <c r="D34" s="2"/>
    </row>
    <row r="35" spans="4:4">
      <c r="D35" s="2"/>
    </row>
    <row r="36" spans="4:4">
      <c r="D36" s="2"/>
    </row>
    <row r="37" spans="4:4">
      <c r="D37" s="2"/>
    </row>
    <row r="38" spans="4:4">
      <c r="D38" s="2"/>
    </row>
    <row r="39" spans="4:4">
      <c r="D39" s="2"/>
    </row>
    <row r="40" spans="4:4">
      <c r="D40" s="2"/>
    </row>
    <row r="41" spans="4:4">
      <c r="D41" s="2"/>
    </row>
    <row r="42" spans="4:4">
      <c r="D42" s="2"/>
    </row>
    <row r="43" spans="4:4">
      <c r="D43" s="2"/>
    </row>
    <row r="44" spans="4:4">
      <c r="D44" s="2"/>
    </row>
    <row r="45" spans="4:4">
      <c r="D45" s="2"/>
    </row>
    <row r="46" spans="4:4">
      <c r="D46" s="2"/>
    </row>
    <row r="47" spans="4:4">
      <c r="D47" s="2"/>
    </row>
    <row r="48" spans="4:4">
      <c r="D48" s="2"/>
    </row>
    <row r="49" spans="4:4">
      <c r="D49" s="2"/>
    </row>
    <row r="50" spans="4:4">
      <c r="D50" s="2"/>
    </row>
    <row r="51" spans="4:4">
      <c r="D51" s="2"/>
    </row>
    <row r="52" spans="4:4">
      <c r="D52" s="2"/>
    </row>
    <row r="53" spans="4:4">
      <c r="D53" s="2"/>
    </row>
    <row r="54" spans="4:4">
      <c r="D54" s="2"/>
    </row>
    <row r="55" spans="4:4">
      <c r="D55" s="2"/>
    </row>
    <row r="56" spans="4:4">
      <c r="D56" s="2"/>
    </row>
    <row r="57" spans="4:4">
      <c r="D57" s="2"/>
    </row>
    <row r="58" spans="4:4">
      <c r="D58" s="2"/>
    </row>
    <row r="59" spans="4:4">
      <c r="D59" s="2"/>
    </row>
    <row r="60" spans="4:4">
      <c r="D60" s="2"/>
    </row>
    <row r="61" spans="4:4">
      <c r="D61" s="2"/>
    </row>
    <row r="62" spans="4:4">
      <c r="D62" s="2"/>
    </row>
    <row r="63" spans="4:4">
      <c r="D63" s="2"/>
    </row>
    <row r="64" spans="4:4">
      <c r="D64" s="2"/>
    </row>
    <row r="65" spans="4:4">
      <c r="D65" s="2"/>
    </row>
    <row r="66" spans="4:4">
      <c r="D66" s="2"/>
    </row>
    <row r="67" spans="4:4">
      <c r="D67" s="2"/>
    </row>
    <row r="68" spans="4:4">
      <c r="D68" s="2"/>
    </row>
    <row r="69" spans="4:4">
      <c r="D69" s="2"/>
    </row>
    <row r="70" spans="4:4">
      <c r="D70" s="2"/>
    </row>
    <row r="71" spans="4:4">
      <c r="D71" s="2"/>
    </row>
    <row r="72" spans="4:4">
      <c r="D72" s="2"/>
    </row>
    <row r="73" spans="4:4">
      <c r="D73" s="2"/>
    </row>
    <row r="74" spans="4:4">
      <c r="D74" s="2"/>
    </row>
    <row r="75" spans="4:4">
      <c r="D75" s="2"/>
    </row>
    <row r="76" spans="4:4">
      <c r="D76" s="2"/>
    </row>
    <row r="77" spans="4:4">
      <c r="D77" s="2"/>
    </row>
    <row r="78" spans="4:4">
      <c r="D78" s="2"/>
    </row>
    <row r="79" spans="4:4">
      <c r="D79" s="2"/>
    </row>
    <row r="80" spans="4:4">
      <c r="D80" s="2"/>
    </row>
    <row r="81" spans="4:4">
      <c r="D81" s="2"/>
    </row>
    <row r="82" spans="4:4">
      <c r="D82" s="2"/>
    </row>
    <row r="83" spans="4:4">
      <c r="D83" s="2"/>
    </row>
    <row r="84" spans="4:4">
      <c r="D84" s="2"/>
    </row>
    <row r="85" spans="4:4">
      <c r="D85" s="2"/>
    </row>
    <row r="86" spans="4:4">
      <c r="D86" s="2"/>
    </row>
    <row r="87" spans="4:4">
      <c r="D87" s="2"/>
    </row>
    <row r="88" spans="4:4">
      <c r="D88" s="2"/>
    </row>
    <row r="89" spans="4:4">
      <c r="D89" s="2"/>
    </row>
    <row r="90" spans="4:4">
      <c r="D90" s="2"/>
    </row>
    <row r="91" spans="4:4">
      <c r="D91" s="2"/>
    </row>
    <row r="92" spans="4:4">
      <c r="D92" s="2"/>
    </row>
    <row r="93" spans="4:4">
      <c r="D93" s="2"/>
    </row>
    <row r="94" spans="4:4">
      <c r="D94" s="2"/>
    </row>
    <row r="95" spans="4:4">
      <c r="D95" s="2"/>
    </row>
    <row r="96" spans="4:4">
      <c r="D96" s="2"/>
    </row>
    <row r="97" spans="4:4">
      <c r="D97" s="2"/>
    </row>
    <row r="98" spans="4:4">
      <c r="D98" s="2"/>
    </row>
    <row r="99" spans="4:4">
      <c r="D99" s="2"/>
    </row>
    <row r="100" spans="4:4">
      <c r="D100" s="2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Calcolo Rata Mutuo</vt:lpstr>
      <vt:lpstr>Ammortamento Francese</vt:lpstr>
      <vt:lpstr>Ammortamento Italiano</vt:lpstr>
      <vt:lpstr>Mutuo Tasso Variabile</vt:lpstr>
      <vt:lpstr>Estinzione Anticipata</vt:lpstr>
      <vt:lpstr>Comparazione Mutui</vt:lpstr>
      <vt:lpstr>LTV e Capacità</vt:lpstr>
      <vt:lpstr>Interessi Totali</vt:lpstr>
      <vt:lpstr>Pagamenti Extra</vt:lpstr>
      <vt:lpstr>Rate Crescenti</vt:lpstr>
      <vt:lpstr>Dashboard Mutuo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bilal</cp:lastModifiedBy>
  <dcterms:created xsi:type="dcterms:W3CDTF">2025-05-22T05:42:00Z</dcterms:created>
  <dcterms:modified xsi:type="dcterms:W3CDTF">2025-05-22T07:37:42Z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8385F2A6689740B4B48B961225D5FB17_12</vt:lpwstr>
  </property>
  <property fmtid="{D5CDD505-2E9C-101B-9397-08002B2CF9AE}" pid="3" name="KSOProductBuildVer">
    <vt:lpwstr>1033-12.2.0.21179</vt:lpwstr>
  </property>
</Properties>
</file>